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Bob\Documents\Consulting\"/>
    </mc:Choice>
  </mc:AlternateContent>
  <bookViews>
    <workbookView xWindow="240" yWindow="60" windowWidth="20115" windowHeight="8010" tabRatio="817"/>
  </bookViews>
  <sheets>
    <sheet name="Dashboard" sheetId="9" r:id="rId1"/>
    <sheet name="Data for Graphs" sheetId="32" state="hidden" r:id="rId2"/>
    <sheet name="FAQ" sheetId="31" r:id="rId3"/>
    <sheet name="Consolidated Financials" sheetId="8" r:id="rId4"/>
    <sheet name="Clavin" sheetId="1" r:id="rId5"/>
    <sheet name="Peterson" sheetId="22" r:id="rId6"/>
    <sheet name="Crane" sheetId="23" r:id="rId7"/>
    <sheet name="Marketing" sheetId="16" r:id="rId8"/>
    <sheet name="Sales" sheetId="20" r:id="rId9"/>
    <sheet name="Other G&amp;A" sheetId="21" r:id="rId10"/>
    <sheet name="PPE and Other" sheetId="26" r:id="rId11"/>
    <sheet name="Financing" sheetId="28" r:id="rId12"/>
    <sheet name="Taxes" sheetId="27" r:id="rId13"/>
    <sheet name="Working Capital" sheetId="25" r:id="rId14"/>
    <sheet name="LT Assets &amp; Liabilities" sheetId="30" state="hidden" r:id="rId15"/>
    <sheet name="Investments" sheetId="29" state="hidden" r:id="rId16"/>
    <sheet name="Lists" sheetId="4" r:id="rId17"/>
  </sheets>
  <definedNames>
    <definedName name="Asset_Class_A">'PPE and Other'!$D$23:$D$26</definedName>
    <definedName name="Asset_Class_B">'PPE and Other'!$D$29:$D$31</definedName>
    <definedName name="Clavin_COGS_Cases">Clavin!$D$35:$D$37</definedName>
    <definedName name="Clavin_Price_Cases">Clavin!$D$29:$D$32</definedName>
    <definedName name="Clavin_Volume_Cases">Clavin!$D$23:$D$26</definedName>
    <definedName name="Crane_COGS_Cases">Crane!$D$35:$D$37</definedName>
    <definedName name="Crane_Price_Cases">Crane!$D$29:$D$32</definedName>
    <definedName name="Crane_Volume_Cases">Crane!$D$23:$D$26</definedName>
    <definedName name="Marketing_Cost_Cases">Marketing!$D$23:$D$26</definedName>
    <definedName name="Months">Lists!$C$3:$C$38</definedName>
    <definedName name="Other_GnA_Cost_Cases">'Other G&amp;A'!$D$23:$D$26</definedName>
    <definedName name="Peterson_COGS_Cases">Peterson!$D$35:$D$37</definedName>
    <definedName name="Peterson_Price_Cases">Peterson!$D$29:$D$32</definedName>
    <definedName name="Peterson_Volume_Cases">Peterson!$D$23:$D$26</definedName>
    <definedName name="_xlnm.Print_Area" localSheetId="4">Clavin!$A$1:$BP$39</definedName>
    <definedName name="_xlnm.Print_Area" localSheetId="3">'Consolidated Financials'!$A$1:$BP$142</definedName>
    <definedName name="_xlnm.Print_Area" localSheetId="6">Crane!$A$1:$BP$39</definedName>
    <definedName name="_xlnm.Print_Area" localSheetId="0">Dashboard!$A$1:$AU$50</definedName>
    <definedName name="_xlnm.Print_Area" localSheetId="11">Financing!$A$1:$BP$25</definedName>
    <definedName name="_xlnm.Print_Area" localSheetId="15">Investments!$A$1:$BP$12</definedName>
    <definedName name="_xlnm.Print_Area" localSheetId="16">Lists!$A$1:$F$39</definedName>
    <definedName name="_xlnm.Print_Area" localSheetId="14">'LT Assets &amp; Liabilities'!$A$1:$BP$17</definedName>
    <definedName name="_xlnm.Print_Area" localSheetId="7">Marketing!$A$1:$BP$28</definedName>
    <definedName name="_xlnm.Print_Area" localSheetId="9">'Other G&amp;A'!$A$1:$BP$28</definedName>
    <definedName name="_xlnm.Print_Area" localSheetId="5">Peterson!$A$1:$BP$39</definedName>
    <definedName name="_xlnm.Print_Area" localSheetId="10">'PPE and Other'!$A$1:$BP$33</definedName>
    <definedName name="_xlnm.Print_Area" localSheetId="8">Sales!$A$1:$BP$28</definedName>
    <definedName name="_xlnm.Print_Area" localSheetId="12">Taxes!$A$1:$BP$12</definedName>
    <definedName name="_xlnm.Print_Area" localSheetId="13">'Working Capital'!$A$1:$BP$16</definedName>
    <definedName name="_xlnm.Print_Titles" localSheetId="4">Clavin!$A:$E,Clavin!$1:$4</definedName>
    <definedName name="_xlnm.Print_Titles" localSheetId="3">'Consolidated Financials'!$A:$E,'Consolidated Financials'!$1:$4</definedName>
    <definedName name="_xlnm.Print_Titles" localSheetId="6">Crane!$A:$E,Crane!$1:$4</definedName>
    <definedName name="_xlnm.Print_Titles" localSheetId="0">Dashboard!$A:$E,Dashboard!$1:$3</definedName>
    <definedName name="_xlnm.Print_Titles" localSheetId="11">Financing!$A:$E,Financing!$1:$4</definedName>
    <definedName name="_xlnm.Print_Titles" localSheetId="15">Investments!$A:$E,Investments!$1:$4</definedName>
    <definedName name="_xlnm.Print_Titles" localSheetId="16">Lists!$A:$B,Lists!$1:$16</definedName>
    <definedName name="_xlnm.Print_Titles" localSheetId="14">'LT Assets &amp; Liabilities'!$A:$E,'LT Assets &amp; Liabilities'!$1:$4</definedName>
    <definedName name="_xlnm.Print_Titles" localSheetId="7">Marketing!$A:$E,Marketing!$1:$4</definedName>
    <definedName name="_xlnm.Print_Titles" localSheetId="9">'Other G&amp;A'!$A:$E,'Other G&amp;A'!$1:$4</definedName>
    <definedName name="_xlnm.Print_Titles" localSheetId="5">Peterson!$A:$E,Peterson!$1:$4</definedName>
    <definedName name="_xlnm.Print_Titles" localSheetId="10">'PPE and Other'!$A:$E,'PPE and Other'!$1:$4</definedName>
    <definedName name="_xlnm.Print_Titles" localSheetId="8">Sales!$A:$E,Sales!$1:$4</definedName>
    <definedName name="_xlnm.Print_Titles" localSheetId="12">Taxes!$A:$E,Taxes!$1:$4</definedName>
    <definedName name="_xlnm.Print_Titles" localSheetId="13">'Working Capital'!$A:$E,'Working Capital'!$1:$4</definedName>
    <definedName name="Sales_Cost_Cases">Sales!$D$23:$D$26</definedName>
  </definedNames>
  <calcPr calcId="152511"/>
</workbook>
</file>

<file path=xl/calcChain.xml><?xml version="1.0" encoding="utf-8"?>
<calcChain xmlns="http://schemas.openxmlformats.org/spreadsheetml/2006/main">
  <c r="F30" i="32" l="1"/>
  <c r="D18" i="26"/>
  <c r="D17" i="26"/>
  <c r="D10" i="21"/>
  <c r="D10" i="20"/>
  <c r="D10" i="16"/>
  <c r="D15" i="23"/>
  <c r="D14" i="23"/>
  <c r="D13" i="23"/>
  <c r="D15" i="22"/>
  <c r="D14" i="22"/>
  <c r="D13" i="22"/>
  <c r="D15" i="1"/>
  <c r="D14" i="1"/>
  <c r="D13" i="1"/>
  <c r="F34" i="32" l="1"/>
  <c r="G55" i="28"/>
  <c r="AX12" i="26"/>
  <c r="AY12" i="26" s="1"/>
  <c r="AZ12" i="26" s="1"/>
  <c r="BA12" i="26" s="1"/>
  <c r="BB12" i="26" s="1"/>
  <c r="BC12" i="26" s="1"/>
  <c r="BD12" i="26" s="1"/>
  <c r="BE12" i="26" s="1"/>
  <c r="BF12" i="26" s="1"/>
  <c r="BG12" i="26" s="1"/>
  <c r="BH12" i="26" s="1"/>
  <c r="AC12" i="26"/>
  <c r="AD12" i="26" s="1"/>
  <c r="AE12" i="26" s="1"/>
  <c r="AF12" i="26" s="1"/>
  <c r="AG12" i="26" s="1"/>
  <c r="AH12" i="26" s="1"/>
  <c r="AI12" i="26" s="1"/>
  <c r="AJ12" i="26" s="1"/>
  <c r="AK12" i="26" s="1"/>
  <c r="AL12" i="26" s="1"/>
  <c r="AM12" i="26" s="1"/>
  <c r="H12" i="26"/>
  <c r="I12" i="26" s="1"/>
  <c r="J12" i="26" s="1"/>
  <c r="K12" i="26" s="1"/>
  <c r="L12" i="26" s="1"/>
  <c r="M12" i="26" s="1"/>
  <c r="N12" i="26" s="1"/>
  <c r="O12" i="26" s="1"/>
  <c r="P12" i="26" s="1"/>
  <c r="Q12" i="26" s="1"/>
  <c r="R12" i="26" s="1"/>
  <c r="H7" i="26"/>
  <c r="I7" i="26"/>
  <c r="J7" i="26"/>
  <c r="K7" i="26"/>
  <c r="L7" i="26"/>
  <c r="M7" i="26"/>
  <c r="N7" i="26"/>
  <c r="O7" i="26"/>
  <c r="P7" i="26"/>
  <c r="Q7" i="26"/>
  <c r="R7" i="26"/>
  <c r="H8" i="26"/>
  <c r="H9" i="26"/>
  <c r="G10" i="26"/>
  <c r="G9" i="26"/>
  <c r="G8" i="26"/>
  <c r="G7" i="26"/>
  <c r="E28" i="9"/>
  <c r="C18" i="26"/>
  <c r="BH256" i="26" s="1"/>
  <c r="B251" i="26"/>
  <c r="B51" i="26"/>
  <c r="C28" i="26"/>
  <c r="E27" i="9"/>
  <c r="BF427" i="26"/>
  <c r="BC414" i="26"/>
  <c r="AZ401" i="26"/>
  <c r="AW388" i="26"/>
  <c r="AK375" i="26"/>
  <c r="AH362" i="26"/>
  <c r="AE349" i="26"/>
  <c r="AB336" i="26"/>
  <c r="AB335" i="26"/>
  <c r="BF326" i="26"/>
  <c r="BC317" i="26"/>
  <c r="AZ308" i="26"/>
  <c r="AW299" i="26"/>
  <c r="AK290" i="26"/>
  <c r="AH281" i="26"/>
  <c r="AE272" i="26"/>
  <c r="AB263" i="26"/>
  <c r="AB262" i="26"/>
  <c r="R444" i="26"/>
  <c r="Q444" i="26"/>
  <c r="P444" i="26"/>
  <c r="O444" i="26"/>
  <c r="N444" i="26"/>
  <c r="M444" i="26"/>
  <c r="L444" i="26"/>
  <c r="K444" i="26"/>
  <c r="J444" i="26"/>
  <c r="I444" i="26"/>
  <c r="H444" i="26"/>
  <c r="G444" i="26"/>
  <c r="R442" i="26"/>
  <c r="Q442" i="26"/>
  <c r="P442" i="26"/>
  <c r="O442" i="26"/>
  <c r="N442" i="26"/>
  <c r="M442" i="26"/>
  <c r="L442" i="26"/>
  <c r="K442" i="26"/>
  <c r="J442" i="26"/>
  <c r="I442" i="26"/>
  <c r="H442" i="26"/>
  <c r="G442" i="26"/>
  <c r="R441" i="26"/>
  <c r="Q441" i="26"/>
  <c r="P441" i="26"/>
  <c r="O441" i="26"/>
  <c r="N441" i="26"/>
  <c r="M441" i="26"/>
  <c r="L441" i="26"/>
  <c r="K441" i="26"/>
  <c r="J441" i="26"/>
  <c r="I441" i="26"/>
  <c r="H441" i="26"/>
  <c r="G441" i="26"/>
  <c r="G443" i="26" s="1"/>
  <c r="H440" i="26" s="1"/>
  <c r="H443" i="26" s="1"/>
  <c r="I440" i="26" s="1"/>
  <c r="I443" i="26" s="1"/>
  <c r="J440" i="26" s="1"/>
  <c r="J443" i="26" s="1"/>
  <c r="K440" i="26" s="1"/>
  <c r="K443" i="26" s="1"/>
  <c r="L440" i="26" s="1"/>
  <c r="L443" i="26" s="1"/>
  <c r="M440" i="26" s="1"/>
  <c r="M443" i="26" s="1"/>
  <c r="N440" i="26" s="1"/>
  <c r="N443" i="26" s="1"/>
  <c r="O440" i="26" s="1"/>
  <c r="O443" i="26" s="1"/>
  <c r="P440" i="26" s="1"/>
  <c r="P443" i="26" s="1"/>
  <c r="Q440" i="26" s="1"/>
  <c r="Q443" i="26" s="1"/>
  <c r="R440" i="26" s="1"/>
  <c r="R443" i="26" s="1"/>
  <c r="AB440" i="26" s="1"/>
  <c r="BF430" i="26"/>
  <c r="BG429" i="26"/>
  <c r="BF429" i="26"/>
  <c r="BF428" i="26"/>
  <c r="BG428" i="26" s="1"/>
  <c r="BH428" i="26" s="1"/>
  <c r="BG427" i="26"/>
  <c r="BH427" i="26" s="1"/>
  <c r="BD416" i="26"/>
  <c r="BC416" i="26"/>
  <c r="BC417" i="26" s="1"/>
  <c r="BD414" i="26"/>
  <c r="BE414" i="26" s="1"/>
  <c r="BF414" i="26" s="1"/>
  <c r="BG414" i="26" s="1"/>
  <c r="BH414" i="26" s="1"/>
  <c r="BC415" i="26"/>
  <c r="BD415" i="26" s="1"/>
  <c r="BE415" i="26" s="1"/>
  <c r="BF415" i="26" s="1"/>
  <c r="BG415" i="26" s="1"/>
  <c r="BH415" i="26" s="1"/>
  <c r="AZ406" i="26"/>
  <c r="AZ404" i="26"/>
  <c r="AZ405" i="26" s="1"/>
  <c r="BA403" i="26"/>
  <c r="AZ403" i="26"/>
  <c r="AZ402" i="26"/>
  <c r="BA402" i="26" s="1"/>
  <c r="BB402" i="26" s="1"/>
  <c r="BC402" i="26" s="1"/>
  <c r="BD402" i="26" s="1"/>
  <c r="BE402" i="26" s="1"/>
  <c r="BF402" i="26" s="1"/>
  <c r="BG402" i="26" s="1"/>
  <c r="BH402" i="26" s="1"/>
  <c r="BA401" i="26"/>
  <c r="BB401" i="26" s="1"/>
  <c r="BC401" i="26" s="1"/>
  <c r="BD401" i="26" s="1"/>
  <c r="BE401" i="26" s="1"/>
  <c r="BF401" i="26" s="1"/>
  <c r="BG401" i="26" s="1"/>
  <c r="BH401" i="26" s="1"/>
  <c r="AW390" i="26"/>
  <c r="AX388" i="26"/>
  <c r="AY388" i="26" s="1"/>
  <c r="AZ388" i="26" s="1"/>
  <c r="BA388" i="26" s="1"/>
  <c r="BB388" i="26" s="1"/>
  <c r="BC388" i="26" s="1"/>
  <c r="BD388" i="26" s="1"/>
  <c r="BE388" i="26" s="1"/>
  <c r="BF388" i="26" s="1"/>
  <c r="BG388" i="26" s="1"/>
  <c r="BH388" i="26" s="1"/>
  <c r="AK377" i="26"/>
  <c r="AI364" i="26"/>
  <c r="AH364" i="26"/>
  <c r="AH365" i="26" s="1"/>
  <c r="AI362" i="26"/>
  <c r="AJ362" i="26" s="1"/>
  <c r="AK362" i="26" s="1"/>
  <c r="AL362" i="26" s="1"/>
  <c r="AM362" i="26" s="1"/>
  <c r="AW362" i="26" s="1"/>
  <c r="AX362" i="26" s="1"/>
  <c r="AY362" i="26" s="1"/>
  <c r="AZ362" i="26" s="1"/>
  <c r="BA362" i="26" s="1"/>
  <c r="BB362" i="26" s="1"/>
  <c r="BC362" i="26" s="1"/>
  <c r="BD362" i="26" s="1"/>
  <c r="BE362" i="26" s="1"/>
  <c r="BF362" i="26" s="1"/>
  <c r="BG362" i="26" s="1"/>
  <c r="BH362" i="26" s="1"/>
  <c r="AH363" i="26"/>
  <c r="AI363" i="26" s="1"/>
  <c r="AJ363" i="26" s="1"/>
  <c r="AK363" i="26" s="1"/>
  <c r="AL363" i="26" s="1"/>
  <c r="AM363" i="26" s="1"/>
  <c r="AW363" i="26" s="1"/>
  <c r="AX363" i="26" s="1"/>
  <c r="AY363" i="26" s="1"/>
  <c r="AZ363" i="26" s="1"/>
  <c r="BA363" i="26" s="1"/>
  <c r="BB363" i="26" s="1"/>
  <c r="BC363" i="26" s="1"/>
  <c r="BD363" i="26" s="1"/>
  <c r="BE363" i="26" s="1"/>
  <c r="BF363" i="26" s="1"/>
  <c r="BG363" i="26" s="1"/>
  <c r="BH363" i="26" s="1"/>
  <c r="AE352" i="26"/>
  <c r="AE353" i="26" s="1"/>
  <c r="AF351" i="26"/>
  <c r="AE351" i="26"/>
  <c r="AE350" i="26"/>
  <c r="AF350" i="26" s="1"/>
  <c r="AG350" i="26" s="1"/>
  <c r="AH350" i="26" s="1"/>
  <c r="AI350" i="26" s="1"/>
  <c r="AJ350" i="26" s="1"/>
  <c r="AK350" i="26" s="1"/>
  <c r="AL350" i="26" s="1"/>
  <c r="AM350" i="26" s="1"/>
  <c r="AW350" i="26" s="1"/>
  <c r="AX350" i="26" s="1"/>
  <c r="AY350" i="26" s="1"/>
  <c r="AZ350" i="26" s="1"/>
  <c r="BA350" i="26" s="1"/>
  <c r="BB350" i="26" s="1"/>
  <c r="BC350" i="26" s="1"/>
  <c r="BD350" i="26" s="1"/>
  <c r="BE350" i="26" s="1"/>
  <c r="BF350" i="26" s="1"/>
  <c r="BG350" i="26" s="1"/>
  <c r="BH350" i="26" s="1"/>
  <c r="AF349" i="26"/>
  <c r="AG349" i="26" s="1"/>
  <c r="AH349" i="26" s="1"/>
  <c r="AI349" i="26" s="1"/>
  <c r="AJ349" i="26" s="1"/>
  <c r="AK349" i="26" s="1"/>
  <c r="AL349" i="26" s="1"/>
  <c r="AM349" i="26" s="1"/>
  <c r="AW349" i="26" s="1"/>
  <c r="AX349" i="26" s="1"/>
  <c r="AY349" i="26" s="1"/>
  <c r="AZ349" i="26" s="1"/>
  <c r="BA349" i="26" s="1"/>
  <c r="BB349" i="26" s="1"/>
  <c r="BC349" i="26" s="1"/>
  <c r="BD349" i="26" s="1"/>
  <c r="BE349" i="26" s="1"/>
  <c r="BF349" i="26" s="1"/>
  <c r="BG349" i="26" s="1"/>
  <c r="BH349" i="26" s="1"/>
  <c r="AD338" i="26"/>
  <c r="AE338" i="26" s="1"/>
  <c r="AE339" i="26" s="1"/>
  <c r="AB338" i="26"/>
  <c r="AC338" i="26" s="1"/>
  <c r="AC339" i="26" s="1"/>
  <c r="AC336" i="26"/>
  <c r="AD336" i="26" s="1"/>
  <c r="AE336" i="26" s="1"/>
  <c r="AF336" i="26" s="1"/>
  <c r="AG336" i="26" s="1"/>
  <c r="AH336" i="26" s="1"/>
  <c r="AI336" i="26" s="1"/>
  <c r="AJ336" i="26" s="1"/>
  <c r="AK336" i="26" s="1"/>
  <c r="AL336" i="26" s="1"/>
  <c r="AM336" i="26" s="1"/>
  <c r="AW336" i="26" s="1"/>
  <c r="AX336" i="26" s="1"/>
  <c r="AY336" i="26" s="1"/>
  <c r="AZ336" i="26" s="1"/>
  <c r="BA336" i="26" s="1"/>
  <c r="BB336" i="26" s="1"/>
  <c r="BC336" i="26" s="1"/>
  <c r="BD336" i="26" s="1"/>
  <c r="BE336" i="26" s="1"/>
  <c r="BF336" i="26" s="1"/>
  <c r="BG336" i="26" s="1"/>
  <c r="BH336" i="26" s="1"/>
  <c r="AD335" i="26"/>
  <c r="AE335" i="26" s="1"/>
  <c r="AC335" i="26"/>
  <c r="BF328" i="26"/>
  <c r="BG327" i="26"/>
  <c r="BH327" i="26" s="1"/>
  <c r="BG326" i="26"/>
  <c r="BH326" i="26" s="1"/>
  <c r="BC319" i="26"/>
  <c r="BD319" i="26" s="1"/>
  <c r="BD320" i="26" s="1"/>
  <c r="BD318" i="26"/>
  <c r="BE318" i="26" s="1"/>
  <c r="BF318" i="26" s="1"/>
  <c r="BG318" i="26" s="1"/>
  <c r="BH318" i="26" s="1"/>
  <c r="BD317" i="26"/>
  <c r="BE317" i="26" s="1"/>
  <c r="BF317" i="26" s="1"/>
  <c r="BG317" i="26" s="1"/>
  <c r="BH317" i="26" s="1"/>
  <c r="AZ311" i="26"/>
  <c r="BA310" i="26"/>
  <c r="AZ310" i="26"/>
  <c r="BA309" i="26"/>
  <c r="BB309" i="26" s="1"/>
  <c r="BC309" i="26" s="1"/>
  <c r="BD309" i="26" s="1"/>
  <c r="BE309" i="26" s="1"/>
  <c r="BF309" i="26" s="1"/>
  <c r="BG309" i="26" s="1"/>
  <c r="BH309" i="26" s="1"/>
  <c r="BA308" i="26"/>
  <c r="BB308" i="26" s="1"/>
  <c r="BC308" i="26" s="1"/>
  <c r="BD308" i="26" s="1"/>
  <c r="BE308" i="26" s="1"/>
  <c r="BF308" i="26" s="1"/>
  <c r="BG308" i="26" s="1"/>
  <c r="BH308" i="26" s="1"/>
  <c r="AX301" i="26"/>
  <c r="AY301" i="26" s="1"/>
  <c r="AY302" i="26" s="1"/>
  <c r="AW301" i="26"/>
  <c r="AW302" i="26" s="1"/>
  <c r="AX300" i="26"/>
  <c r="AY300" i="26" s="1"/>
  <c r="AZ300" i="26" s="1"/>
  <c r="BA300" i="26" s="1"/>
  <c r="BB300" i="26" s="1"/>
  <c r="BC300" i="26" s="1"/>
  <c r="BD300" i="26" s="1"/>
  <c r="BE300" i="26" s="1"/>
  <c r="BF300" i="26" s="1"/>
  <c r="BG300" i="26" s="1"/>
  <c r="BH300" i="26" s="1"/>
  <c r="AX299" i="26"/>
  <c r="AY299" i="26" s="1"/>
  <c r="AZ299" i="26" s="1"/>
  <c r="BA299" i="26" s="1"/>
  <c r="BB299" i="26" s="1"/>
  <c r="BC299" i="26" s="1"/>
  <c r="BD299" i="26" s="1"/>
  <c r="BE299" i="26" s="1"/>
  <c r="BF299" i="26" s="1"/>
  <c r="BG299" i="26" s="1"/>
  <c r="BH299" i="26" s="1"/>
  <c r="AK293" i="26"/>
  <c r="AL292" i="26"/>
  <c r="AK292" i="26"/>
  <c r="AL291" i="26"/>
  <c r="AM291" i="26" s="1"/>
  <c r="AW291" i="26" s="1"/>
  <c r="AX291" i="26" s="1"/>
  <c r="AY291" i="26" s="1"/>
  <c r="AZ291" i="26" s="1"/>
  <c r="BA291" i="26" s="1"/>
  <c r="BB291" i="26" s="1"/>
  <c r="BC291" i="26" s="1"/>
  <c r="BD291" i="26" s="1"/>
  <c r="BE291" i="26" s="1"/>
  <c r="BF291" i="26" s="1"/>
  <c r="BG291" i="26" s="1"/>
  <c r="BH291" i="26" s="1"/>
  <c r="AL290" i="26"/>
  <c r="AM290" i="26" s="1"/>
  <c r="AW290" i="26" s="1"/>
  <c r="AX290" i="26" s="1"/>
  <c r="AY290" i="26" s="1"/>
  <c r="AZ290" i="26" s="1"/>
  <c r="BA290" i="26" s="1"/>
  <c r="BB290" i="26" s="1"/>
  <c r="BC290" i="26" s="1"/>
  <c r="BD290" i="26" s="1"/>
  <c r="BE290" i="26" s="1"/>
  <c r="BF290" i="26" s="1"/>
  <c r="BG290" i="26" s="1"/>
  <c r="BH290" i="26" s="1"/>
  <c r="AI283" i="26"/>
  <c r="AJ283" i="26" s="1"/>
  <c r="AJ284" i="26" s="1"/>
  <c r="AH283" i="26"/>
  <c r="AH284" i="26" s="1"/>
  <c r="AI282" i="26"/>
  <c r="AJ282" i="26" s="1"/>
  <c r="AK282" i="26" s="1"/>
  <c r="AL282" i="26" s="1"/>
  <c r="AM282" i="26" s="1"/>
  <c r="AW282" i="26" s="1"/>
  <c r="AX282" i="26" s="1"/>
  <c r="AY282" i="26" s="1"/>
  <c r="AZ282" i="26" s="1"/>
  <c r="BA282" i="26" s="1"/>
  <c r="BB282" i="26" s="1"/>
  <c r="BC282" i="26" s="1"/>
  <c r="BD282" i="26" s="1"/>
  <c r="BE282" i="26" s="1"/>
  <c r="BF282" i="26" s="1"/>
  <c r="BG282" i="26" s="1"/>
  <c r="BH282" i="26" s="1"/>
  <c r="AI281" i="26"/>
  <c r="AJ281" i="26" s="1"/>
  <c r="AK281" i="26" s="1"/>
  <c r="AL281" i="26" s="1"/>
  <c r="AM281" i="26" s="1"/>
  <c r="AW281" i="26" s="1"/>
  <c r="AX281" i="26" s="1"/>
  <c r="AY281" i="26" s="1"/>
  <c r="AZ281" i="26" s="1"/>
  <c r="BA281" i="26" s="1"/>
  <c r="BB281" i="26" s="1"/>
  <c r="BC281" i="26" s="1"/>
  <c r="BD281" i="26" s="1"/>
  <c r="BE281" i="26" s="1"/>
  <c r="BF281" i="26" s="1"/>
  <c r="BG281" i="26" s="1"/>
  <c r="BH281" i="26" s="1"/>
  <c r="AE274" i="26"/>
  <c r="AF273" i="26"/>
  <c r="AG273" i="26" s="1"/>
  <c r="AH273" i="26" s="1"/>
  <c r="AI273" i="26" s="1"/>
  <c r="AJ273" i="26" s="1"/>
  <c r="AK273" i="26" s="1"/>
  <c r="AL273" i="26" s="1"/>
  <c r="AM273" i="26" s="1"/>
  <c r="AW273" i="26" s="1"/>
  <c r="AX273" i="26" s="1"/>
  <c r="AY273" i="26" s="1"/>
  <c r="AZ273" i="26" s="1"/>
  <c r="BA273" i="26" s="1"/>
  <c r="BB273" i="26" s="1"/>
  <c r="BC273" i="26" s="1"/>
  <c r="BD273" i="26" s="1"/>
  <c r="BE273" i="26" s="1"/>
  <c r="BF273" i="26" s="1"/>
  <c r="BG273" i="26" s="1"/>
  <c r="BH273" i="26" s="1"/>
  <c r="AF272" i="26"/>
  <c r="AG272" i="26" s="1"/>
  <c r="AH272" i="26" s="1"/>
  <c r="AI272" i="26" s="1"/>
  <c r="AJ272" i="26" s="1"/>
  <c r="AK272" i="26" s="1"/>
  <c r="AL272" i="26" s="1"/>
  <c r="AM272" i="26" s="1"/>
  <c r="AW272" i="26" s="1"/>
  <c r="AX272" i="26" s="1"/>
  <c r="AY272" i="26" s="1"/>
  <c r="AZ272" i="26" s="1"/>
  <c r="BA272" i="26" s="1"/>
  <c r="BB272" i="26" s="1"/>
  <c r="BC272" i="26" s="1"/>
  <c r="BD272" i="26" s="1"/>
  <c r="BE272" i="26" s="1"/>
  <c r="BF272" i="26" s="1"/>
  <c r="BG272" i="26" s="1"/>
  <c r="BH272" i="26" s="1"/>
  <c r="AB265" i="26"/>
  <c r="AC265" i="26" s="1"/>
  <c r="AD264" i="26"/>
  <c r="AE264" i="26" s="1"/>
  <c r="AF264" i="26" s="1"/>
  <c r="AG264" i="26" s="1"/>
  <c r="AH264" i="26" s="1"/>
  <c r="AI264" i="26" s="1"/>
  <c r="AJ264" i="26" s="1"/>
  <c r="AK264" i="26" s="1"/>
  <c r="AL264" i="26" s="1"/>
  <c r="AM264" i="26" s="1"/>
  <c r="AW264" i="26" s="1"/>
  <c r="AX264" i="26" s="1"/>
  <c r="AY264" i="26" s="1"/>
  <c r="AZ264" i="26" s="1"/>
  <c r="BA264" i="26" s="1"/>
  <c r="BB264" i="26" s="1"/>
  <c r="BC264" i="26" s="1"/>
  <c r="BD264" i="26" s="1"/>
  <c r="BE264" i="26" s="1"/>
  <c r="BF264" i="26" s="1"/>
  <c r="BG264" i="26" s="1"/>
  <c r="BH264" i="26" s="1"/>
  <c r="AC264" i="26"/>
  <c r="AC263" i="26"/>
  <c r="AD263" i="26" s="1"/>
  <c r="AE263" i="26" s="1"/>
  <c r="AF263" i="26" s="1"/>
  <c r="AG263" i="26" s="1"/>
  <c r="AH263" i="26" s="1"/>
  <c r="AI263" i="26" s="1"/>
  <c r="AJ263" i="26" s="1"/>
  <c r="AK263" i="26" s="1"/>
  <c r="AL263" i="26" s="1"/>
  <c r="AM263" i="26" s="1"/>
  <c r="AW263" i="26" s="1"/>
  <c r="AX263" i="26" s="1"/>
  <c r="AY263" i="26" s="1"/>
  <c r="AZ263" i="26" s="1"/>
  <c r="BA263" i="26" s="1"/>
  <c r="BB263" i="26" s="1"/>
  <c r="BC263" i="26" s="1"/>
  <c r="BD263" i="26" s="1"/>
  <c r="BE263" i="26" s="1"/>
  <c r="BF263" i="26" s="1"/>
  <c r="BG263" i="26" s="1"/>
  <c r="BH263" i="26" s="1"/>
  <c r="AC262" i="26"/>
  <c r="AB257" i="26"/>
  <c r="I241" i="26"/>
  <c r="K241" i="26"/>
  <c r="M241" i="26"/>
  <c r="O241" i="26"/>
  <c r="Q241" i="26"/>
  <c r="BO31" i="26"/>
  <c r="BM31" i="26"/>
  <c r="BL31" i="26"/>
  <c r="BK31" i="26"/>
  <c r="BJ31" i="26"/>
  <c r="AT31" i="26"/>
  <c r="AR31" i="26"/>
  <c r="AQ31" i="26"/>
  <c r="AP31" i="26"/>
  <c r="AO31" i="26"/>
  <c r="Y31" i="26"/>
  <c r="W31" i="26"/>
  <c r="V31" i="26"/>
  <c r="U31" i="26"/>
  <c r="T31" i="26"/>
  <c r="BO30" i="26"/>
  <c r="BM30" i="26"/>
  <c r="BL30" i="26"/>
  <c r="BK30" i="26"/>
  <c r="BJ30" i="26"/>
  <c r="AT30" i="26"/>
  <c r="AR30" i="26"/>
  <c r="AQ30" i="26"/>
  <c r="AP30" i="26"/>
  <c r="AO30" i="26"/>
  <c r="Y30" i="26"/>
  <c r="W30" i="26"/>
  <c r="V30" i="26"/>
  <c r="U30" i="26"/>
  <c r="T30" i="26"/>
  <c r="BO29" i="26"/>
  <c r="BM29" i="26"/>
  <c r="BL29" i="26"/>
  <c r="BK29" i="26"/>
  <c r="BJ29" i="26"/>
  <c r="AT29" i="26"/>
  <c r="AR29" i="26"/>
  <c r="AQ29" i="26"/>
  <c r="AP29" i="26"/>
  <c r="AO29" i="26"/>
  <c r="Y29" i="26"/>
  <c r="W29" i="26"/>
  <c r="V29" i="26"/>
  <c r="U29" i="26"/>
  <c r="T29" i="26"/>
  <c r="H244" i="26"/>
  <c r="H10" i="26" s="1"/>
  <c r="I244" i="26"/>
  <c r="I10" i="26" s="1"/>
  <c r="J244" i="26"/>
  <c r="J10" i="26" s="1"/>
  <c r="K244" i="26"/>
  <c r="K10" i="26" s="1"/>
  <c r="L244" i="26"/>
  <c r="L10" i="26" s="1"/>
  <c r="M244" i="26"/>
  <c r="M10" i="26" s="1"/>
  <c r="N244" i="26"/>
  <c r="N10" i="26" s="1"/>
  <c r="O244" i="26"/>
  <c r="O10" i="26" s="1"/>
  <c r="P244" i="26"/>
  <c r="P10" i="26" s="1"/>
  <c r="Q244" i="26"/>
  <c r="Q10" i="26" s="1"/>
  <c r="R244" i="26"/>
  <c r="R10" i="26" s="1"/>
  <c r="G244" i="26"/>
  <c r="J241" i="26"/>
  <c r="L241" i="26"/>
  <c r="N241" i="26"/>
  <c r="P241" i="26"/>
  <c r="R241" i="26"/>
  <c r="I242" i="26"/>
  <c r="I9" i="26" s="1"/>
  <c r="J242" i="26"/>
  <c r="J9" i="26" s="1"/>
  <c r="K242" i="26"/>
  <c r="K9" i="26" s="1"/>
  <c r="L242" i="26"/>
  <c r="L9" i="26" s="1"/>
  <c r="M242" i="26"/>
  <c r="M9" i="26" s="1"/>
  <c r="N242" i="26"/>
  <c r="N9" i="26" s="1"/>
  <c r="O242" i="26"/>
  <c r="O9" i="26" s="1"/>
  <c r="P242" i="26"/>
  <c r="P9" i="26" s="1"/>
  <c r="Q242" i="26"/>
  <c r="Q9" i="26" s="1"/>
  <c r="R242" i="26"/>
  <c r="R9" i="26" s="1"/>
  <c r="H242" i="26"/>
  <c r="G242" i="26"/>
  <c r="C22" i="26"/>
  <c r="BF227" i="26"/>
  <c r="BF228" i="26" s="1"/>
  <c r="BC214" i="26"/>
  <c r="BC215" i="26" s="1"/>
  <c r="AZ201" i="26"/>
  <c r="AZ202" i="26" s="1"/>
  <c r="BA201" i="26"/>
  <c r="BB201" i="26" s="1"/>
  <c r="BC201" i="26" s="1"/>
  <c r="BD201" i="26" s="1"/>
  <c r="BE201" i="26" s="1"/>
  <c r="BF201" i="26" s="1"/>
  <c r="BG201" i="26" s="1"/>
  <c r="BH201" i="26" s="1"/>
  <c r="AW188" i="26"/>
  <c r="AW189" i="26" s="1"/>
  <c r="AK175" i="26"/>
  <c r="AK176" i="26" s="1"/>
  <c r="AH162" i="26"/>
  <c r="AH163" i="26" s="1"/>
  <c r="AE149" i="26"/>
  <c r="AE150" i="26" s="1"/>
  <c r="AF150" i="26" s="1"/>
  <c r="AG150" i="26" s="1"/>
  <c r="AH150" i="26" s="1"/>
  <c r="AI150" i="26" s="1"/>
  <c r="AJ150" i="26" s="1"/>
  <c r="AK150" i="26" s="1"/>
  <c r="AL150" i="26" s="1"/>
  <c r="AM150" i="26" s="1"/>
  <c r="AW150" i="26" s="1"/>
  <c r="AX150" i="26" s="1"/>
  <c r="AY150" i="26" s="1"/>
  <c r="AZ150" i="26" s="1"/>
  <c r="BA150" i="26" s="1"/>
  <c r="BB150" i="26" s="1"/>
  <c r="BC150" i="26" s="1"/>
  <c r="BD150" i="26" s="1"/>
  <c r="BE150" i="26" s="1"/>
  <c r="BF150" i="26" s="1"/>
  <c r="BG150" i="26" s="1"/>
  <c r="BH150" i="26" s="1"/>
  <c r="AX188" i="26"/>
  <c r="AY188" i="26" s="1"/>
  <c r="AF149" i="26"/>
  <c r="AG149" i="26" s="1"/>
  <c r="AH149" i="26" s="1"/>
  <c r="AI149" i="26" s="1"/>
  <c r="AJ149" i="26" s="1"/>
  <c r="AK149" i="26" s="1"/>
  <c r="AL149" i="26" s="1"/>
  <c r="AM149" i="26" s="1"/>
  <c r="AW149" i="26" s="1"/>
  <c r="AX149" i="26" s="1"/>
  <c r="AY149" i="26" s="1"/>
  <c r="AZ149" i="26" s="1"/>
  <c r="BA149" i="26" s="1"/>
  <c r="BB149" i="26" s="1"/>
  <c r="BC149" i="26" s="1"/>
  <c r="BD149" i="26" s="1"/>
  <c r="BE149" i="26" s="1"/>
  <c r="BF149" i="26" s="1"/>
  <c r="BG149" i="26" s="1"/>
  <c r="BH149" i="26" s="1"/>
  <c r="AB136" i="26"/>
  <c r="AC136" i="26" s="1"/>
  <c r="AD136" i="26" s="1"/>
  <c r="AE136" i="26" s="1"/>
  <c r="AF136" i="26" s="1"/>
  <c r="AG136" i="26" s="1"/>
  <c r="AH136" i="26" s="1"/>
  <c r="AI136" i="26" s="1"/>
  <c r="AJ136" i="26" s="1"/>
  <c r="AK136" i="26" s="1"/>
  <c r="AL136" i="26" s="1"/>
  <c r="AM136" i="26" s="1"/>
  <c r="AW136" i="26" s="1"/>
  <c r="AX136" i="26" s="1"/>
  <c r="AY136" i="26" s="1"/>
  <c r="AZ136" i="26" s="1"/>
  <c r="BA136" i="26" s="1"/>
  <c r="BB136" i="26" s="1"/>
  <c r="BC136" i="26" s="1"/>
  <c r="BD136" i="26" s="1"/>
  <c r="BE136" i="26" s="1"/>
  <c r="BF136" i="26" s="1"/>
  <c r="BG136" i="26" s="1"/>
  <c r="BH136" i="26" s="1"/>
  <c r="H241" i="26"/>
  <c r="G241" i="26"/>
  <c r="BG127" i="26"/>
  <c r="BH127" i="26" s="1"/>
  <c r="BF128" i="26"/>
  <c r="BF126" i="26"/>
  <c r="BG126" i="26" s="1"/>
  <c r="BH126" i="26" s="1"/>
  <c r="BC119" i="26"/>
  <c r="BC120" i="26" s="1"/>
  <c r="BC117" i="26"/>
  <c r="AZ110" i="26"/>
  <c r="AZ111" i="26" s="1"/>
  <c r="AZ108" i="26"/>
  <c r="AW101" i="26"/>
  <c r="AW99" i="26"/>
  <c r="BD118" i="26"/>
  <c r="BE118" i="26" s="1"/>
  <c r="BF118" i="26" s="1"/>
  <c r="BG118" i="26" s="1"/>
  <c r="BH118" i="26" s="1"/>
  <c r="BD117" i="26"/>
  <c r="BE117" i="26" s="1"/>
  <c r="BF117" i="26" s="1"/>
  <c r="BG117" i="26" s="1"/>
  <c r="BH117" i="26" s="1"/>
  <c r="BA109" i="26"/>
  <c r="BB109" i="26" s="1"/>
  <c r="BC109" i="26" s="1"/>
  <c r="BD109" i="26" s="1"/>
  <c r="BE109" i="26" s="1"/>
  <c r="BF109" i="26" s="1"/>
  <c r="BG109" i="26" s="1"/>
  <c r="BH109" i="26" s="1"/>
  <c r="BA108" i="26"/>
  <c r="BB108" i="26" s="1"/>
  <c r="BC108" i="26" s="1"/>
  <c r="BD108" i="26" s="1"/>
  <c r="BE108" i="26" s="1"/>
  <c r="BF108" i="26" s="1"/>
  <c r="BG108" i="26" s="1"/>
  <c r="BH108" i="26" s="1"/>
  <c r="AB101" i="26"/>
  <c r="AB102" i="26" s="1"/>
  <c r="AC100" i="26"/>
  <c r="AD100" i="26" s="1"/>
  <c r="AE100" i="26" s="1"/>
  <c r="AF100" i="26" s="1"/>
  <c r="AG100" i="26" s="1"/>
  <c r="AH100" i="26" s="1"/>
  <c r="AI100" i="26" s="1"/>
  <c r="AJ100" i="26" s="1"/>
  <c r="AK100" i="26" s="1"/>
  <c r="AL100" i="26" s="1"/>
  <c r="AM100" i="26" s="1"/>
  <c r="AX100" i="26" s="1"/>
  <c r="AY100" i="26" s="1"/>
  <c r="AZ100" i="26" s="1"/>
  <c r="BA100" i="26" s="1"/>
  <c r="BB100" i="26" s="1"/>
  <c r="BC100" i="26" s="1"/>
  <c r="BD100" i="26" s="1"/>
  <c r="BE100" i="26" s="1"/>
  <c r="BF100" i="26" s="1"/>
  <c r="BG100" i="26" s="1"/>
  <c r="BH100" i="26" s="1"/>
  <c r="AB99" i="26"/>
  <c r="AC99" i="26" s="1"/>
  <c r="AD99" i="26" s="1"/>
  <c r="AE99" i="26" s="1"/>
  <c r="AF99" i="26" s="1"/>
  <c r="AG99" i="26" s="1"/>
  <c r="AH99" i="26" s="1"/>
  <c r="AI99" i="26" s="1"/>
  <c r="AJ99" i="26" s="1"/>
  <c r="AK99" i="26" s="1"/>
  <c r="AL99" i="26" s="1"/>
  <c r="AM99" i="26" s="1"/>
  <c r="AK92" i="26"/>
  <c r="AK93" i="26" s="1"/>
  <c r="AK90" i="26"/>
  <c r="AL91" i="26"/>
  <c r="AM91" i="26" s="1"/>
  <c r="AW91" i="26" s="1"/>
  <c r="AX91" i="26" s="1"/>
  <c r="AY91" i="26" s="1"/>
  <c r="AZ91" i="26" s="1"/>
  <c r="BA91" i="26" s="1"/>
  <c r="BB91" i="26" s="1"/>
  <c r="BC91" i="26" s="1"/>
  <c r="BD91" i="26" s="1"/>
  <c r="BE91" i="26" s="1"/>
  <c r="BF91" i="26" s="1"/>
  <c r="BG91" i="26" s="1"/>
  <c r="BH91" i="26" s="1"/>
  <c r="AL90" i="26"/>
  <c r="AM90" i="26" s="1"/>
  <c r="AW90" i="26" s="1"/>
  <c r="AX90" i="26" s="1"/>
  <c r="AY90" i="26" s="1"/>
  <c r="AZ90" i="26" s="1"/>
  <c r="BA90" i="26" s="1"/>
  <c r="BB90" i="26" s="1"/>
  <c r="BC90" i="26" s="1"/>
  <c r="BD90" i="26" s="1"/>
  <c r="BE90" i="26" s="1"/>
  <c r="BF90" i="26" s="1"/>
  <c r="BG90" i="26" s="1"/>
  <c r="BH90" i="26" s="1"/>
  <c r="AH83" i="26"/>
  <c r="AH84" i="26" s="1"/>
  <c r="AE74" i="26"/>
  <c r="AE75" i="26" s="1"/>
  <c r="AB65" i="26"/>
  <c r="AC65" i="26" s="1"/>
  <c r="AI82" i="26"/>
  <c r="AJ82" i="26" s="1"/>
  <c r="AK82" i="26" s="1"/>
  <c r="AL82" i="26" s="1"/>
  <c r="AM82" i="26" s="1"/>
  <c r="AW82" i="26" s="1"/>
  <c r="AX82" i="26" s="1"/>
  <c r="AY82" i="26" s="1"/>
  <c r="AZ82" i="26" s="1"/>
  <c r="BA82" i="26" s="1"/>
  <c r="BB82" i="26" s="1"/>
  <c r="BC82" i="26" s="1"/>
  <c r="BD82" i="26" s="1"/>
  <c r="BE82" i="26" s="1"/>
  <c r="BF82" i="26" s="1"/>
  <c r="BG82" i="26" s="1"/>
  <c r="BH82" i="26" s="1"/>
  <c r="AH81" i="26"/>
  <c r="AI81" i="26" s="1"/>
  <c r="AJ81" i="26" s="1"/>
  <c r="AK81" i="26" s="1"/>
  <c r="AL81" i="26" s="1"/>
  <c r="AM81" i="26" s="1"/>
  <c r="AF73" i="26"/>
  <c r="AG73" i="26" s="1"/>
  <c r="AH73" i="26" s="1"/>
  <c r="AI73" i="26" s="1"/>
  <c r="AJ73" i="26" s="1"/>
  <c r="AK73" i="26" s="1"/>
  <c r="AL73" i="26" s="1"/>
  <c r="AM73" i="26" s="1"/>
  <c r="AW73" i="26" s="1"/>
  <c r="AX73" i="26" s="1"/>
  <c r="AY73" i="26" s="1"/>
  <c r="AZ73" i="26" s="1"/>
  <c r="BA73" i="26" s="1"/>
  <c r="BB73" i="26" s="1"/>
  <c r="BC73" i="26" s="1"/>
  <c r="BD73" i="26" s="1"/>
  <c r="BE73" i="26" s="1"/>
  <c r="BF73" i="26" s="1"/>
  <c r="BG73" i="26" s="1"/>
  <c r="BH73" i="26" s="1"/>
  <c r="AC64" i="26"/>
  <c r="AD64" i="26" s="1"/>
  <c r="AE72" i="26"/>
  <c r="AB63" i="26"/>
  <c r="AC63" i="26" s="1"/>
  <c r="AD63" i="26" s="1"/>
  <c r="AE63" i="26" s="1"/>
  <c r="AF63" i="26" s="1"/>
  <c r="AG63" i="26" s="1"/>
  <c r="AH63" i="26" s="1"/>
  <c r="AI63" i="26" s="1"/>
  <c r="AJ63" i="26" s="1"/>
  <c r="AK63" i="26" s="1"/>
  <c r="AL63" i="26" s="1"/>
  <c r="AM63" i="26" s="1"/>
  <c r="AW63" i="26" s="1"/>
  <c r="AX63" i="26" s="1"/>
  <c r="AY63" i="26" s="1"/>
  <c r="AZ63" i="26" s="1"/>
  <c r="BA63" i="26" s="1"/>
  <c r="BB63" i="26" s="1"/>
  <c r="BC63" i="26" s="1"/>
  <c r="BD63" i="26" s="1"/>
  <c r="BE63" i="26" s="1"/>
  <c r="BF63" i="26" s="1"/>
  <c r="BG63" i="26" s="1"/>
  <c r="BH63" i="26" s="1"/>
  <c r="BH3" i="25"/>
  <c r="BO3" i="25" s="1"/>
  <c r="BG3" i="25"/>
  <c r="BF3" i="25"/>
  <c r="BE3" i="25"/>
  <c r="BD3" i="25"/>
  <c r="BC3" i="25"/>
  <c r="BB3" i="25"/>
  <c r="BA3" i="25"/>
  <c r="AZ3" i="25"/>
  <c r="AY3" i="25"/>
  <c r="AX3" i="25"/>
  <c r="AW3" i="25"/>
  <c r="AT3" i="25"/>
  <c r="AQ3" i="25"/>
  <c r="AO3" i="25"/>
  <c r="AM3" i="25"/>
  <c r="AR3" i="25" s="1"/>
  <c r="AL3" i="25"/>
  <c r="AK3" i="25"/>
  <c r="AJ3" i="25"/>
  <c r="AI3" i="25"/>
  <c r="AH3" i="25"/>
  <c r="AG3" i="25"/>
  <c r="AF3" i="25"/>
  <c r="AE3" i="25"/>
  <c r="AD3" i="25"/>
  <c r="AC3" i="25"/>
  <c r="AB3" i="25"/>
  <c r="R3" i="25"/>
  <c r="Y3" i="25" s="1"/>
  <c r="Q3" i="25"/>
  <c r="P3" i="25"/>
  <c r="O3" i="25"/>
  <c r="N3" i="25"/>
  <c r="M3" i="25"/>
  <c r="L3" i="25"/>
  <c r="K3" i="25"/>
  <c r="J3" i="25"/>
  <c r="I3" i="25"/>
  <c r="H3" i="25"/>
  <c r="G3" i="25"/>
  <c r="BH3" i="21"/>
  <c r="BO3" i="21" s="1"/>
  <c r="BG3" i="21"/>
  <c r="BF3" i="21"/>
  <c r="BE3" i="21"/>
  <c r="BD3" i="21"/>
  <c r="BC3" i="21"/>
  <c r="BB3" i="21"/>
  <c r="BA3" i="21"/>
  <c r="AZ3" i="21"/>
  <c r="AY3" i="21"/>
  <c r="AX3" i="21"/>
  <c r="AW3" i="21"/>
  <c r="AM3" i="21"/>
  <c r="AR3" i="21" s="1"/>
  <c r="AL3" i="21"/>
  <c r="AK3" i="21"/>
  <c r="AJ3" i="21"/>
  <c r="AI3" i="21"/>
  <c r="AH3" i="21"/>
  <c r="AG3" i="21"/>
  <c r="AF3" i="21"/>
  <c r="AE3" i="21"/>
  <c r="AD3" i="21"/>
  <c r="AC3" i="21"/>
  <c r="AB3" i="21"/>
  <c r="R3" i="21"/>
  <c r="Y3" i="21" s="1"/>
  <c r="Q3" i="21"/>
  <c r="P3" i="21"/>
  <c r="O3" i="21"/>
  <c r="N3" i="21"/>
  <c r="M3" i="21"/>
  <c r="L3" i="21"/>
  <c r="K3" i="21"/>
  <c r="J3" i="21"/>
  <c r="I3" i="21"/>
  <c r="H3" i="21"/>
  <c r="G3" i="21"/>
  <c r="BH3" i="20"/>
  <c r="BO3" i="20" s="1"/>
  <c r="BG3" i="20"/>
  <c r="BF3" i="20"/>
  <c r="BE3" i="20"/>
  <c r="BD3" i="20"/>
  <c r="BC3" i="20"/>
  <c r="BB3" i="20"/>
  <c r="BA3" i="20"/>
  <c r="AZ3" i="20"/>
  <c r="AY3" i="20"/>
  <c r="AX3" i="20"/>
  <c r="AW3" i="20"/>
  <c r="AO3" i="20"/>
  <c r="AM3" i="20"/>
  <c r="AR3" i="20" s="1"/>
  <c r="AL3" i="20"/>
  <c r="AK3" i="20"/>
  <c r="AJ3" i="20"/>
  <c r="AI3" i="20"/>
  <c r="AH3" i="20"/>
  <c r="AG3" i="20"/>
  <c r="AF3" i="20"/>
  <c r="AE3" i="20"/>
  <c r="AD3" i="20"/>
  <c r="AC3" i="20"/>
  <c r="AB3" i="20"/>
  <c r="R3" i="20"/>
  <c r="Y3" i="20" s="1"/>
  <c r="Q3" i="20"/>
  <c r="P3" i="20"/>
  <c r="O3" i="20"/>
  <c r="N3" i="20"/>
  <c r="M3" i="20"/>
  <c r="L3" i="20"/>
  <c r="K3" i="20"/>
  <c r="J3" i="20"/>
  <c r="I3" i="20"/>
  <c r="H3" i="20"/>
  <c r="G3" i="20"/>
  <c r="BH3" i="16"/>
  <c r="BO3" i="16" s="1"/>
  <c r="BG3" i="16"/>
  <c r="BF3" i="16"/>
  <c r="BE3" i="16"/>
  <c r="BD3" i="16"/>
  <c r="BC3" i="16"/>
  <c r="BB3" i="16"/>
  <c r="BA3" i="16"/>
  <c r="AZ3" i="16"/>
  <c r="AY3" i="16"/>
  <c r="AX3" i="16"/>
  <c r="AW3" i="16"/>
  <c r="AM3" i="16"/>
  <c r="AR3" i="16" s="1"/>
  <c r="AL3" i="16"/>
  <c r="AK3" i="16"/>
  <c r="AJ3" i="16"/>
  <c r="AI3" i="16"/>
  <c r="AH3" i="16"/>
  <c r="AG3" i="16"/>
  <c r="AF3" i="16"/>
  <c r="AE3" i="16"/>
  <c r="AD3" i="16"/>
  <c r="AC3" i="16"/>
  <c r="AB3" i="16"/>
  <c r="R3" i="16"/>
  <c r="Y3" i="16" s="1"/>
  <c r="Q3" i="16"/>
  <c r="P3" i="16"/>
  <c r="O3" i="16"/>
  <c r="N3" i="16"/>
  <c r="M3" i="16"/>
  <c r="L3" i="16"/>
  <c r="K3" i="16"/>
  <c r="J3" i="16"/>
  <c r="I3" i="16"/>
  <c r="H3" i="16"/>
  <c r="G3" i="16"/>
  <c r="BH3" i="23"/>
  <c r="BO3" i="23" s="1"/>
  <c r="BG3" i="23"/>
  <c r="BF3" i="23"/>
  <c r="BE3" i="23"/>
  <c r="BD3" i="23"/>
  <c r="BC3" i="23"/>
  <c r="BB3" i="23"/>
  <c r="BA3" i="23"/>
  <c r="AZ3" i="23"/>
  <c r="AY3" i="23"/>
  <c r="AX3" i="23"/>
  <c r="AW3" i="23"/>
  <c r="AM3" i="23"/>
  <c r="AR3" i="23" s="1"/>
  <c r="AL3" i="23"/>
  <c r="AK3" i="23"/>
  <c r="AJ3" i="23"/>
  <c r="AI3" i="23"/>
  <c r="AH3" i="23"/>
  <c r="AG3" i="23"/>
  <c r="AF3" i="23"/>
  <c r="AE3" i="23"/>
  <c r="AD3" i="23"/>
  <c r="AC3" i="23"/>
  <c r="AB3" i="23"/>
  <c r="R3" i="23"/>
  <c r="Y3" i="23" s="1"/>
  <c r="Q3" i="23"/>
  <c r="P3" i="23"/>
  <c r="O3" i="23"/>
  <c r="N3" i="23"/>
  <c r="M3" i="23"/>
  <c r="L3" i="23"/>
  <c r="K3" i="23"/>
  <c r="J3" i="23"/>
  <c r="I3" i="23"/>
  <c r="H3" i="23"/>
  <c r="G3" i="23"/>
  <c r="BH3" i="22"/>
  <c r="BO3" i="22" s="1"/>
  <c r="BG3" i="22"/>
  <c r="BF3" i="22"/>
  <c r="BE3" i="22"/>
  <c r="BD3" i="22"/>
  <c r="BC3" i="22"/>
  <c r="BB3" i="22"/>
  <c r="BA3" i="22"/>
  <c r="AZ3" i="22"/>
  <c r="AY3" i="22"/>
  <c r="AX3" i="22"/>
  <c r="AW3" i="22"/>
  <c r="AM3" i="22"/>
  <c r="AR3" i="22" s="1"/>
  <c r="AL3" i="22"/>
  <c r="AK3" i="22"/>
  <c r="AJ3" i="22"/>
  <c r="AI3" i="22"/>
  <c r="AH3" i="22"/>
  <c r="AG3" i="22"/>
  <c r="AF3" i="22"/>
  <c r="AE3" i="22"/>
  <c r="AD3" i="22"/>
  <c r="AC3" i="22"/>
  <c r="AB3" i="22"/>
  <c r="R3" i="22"/>
  <c r="Y3" i="22" s="1"/>
  <c r="Q3" i="22"/>
  <c r="P3" i="22"/>
  <c r="O3" i="22"/>
  <c r="N3" i="22"/>
  <c r="M3" i="22"/>
  <c r="L3" i="22"/>
  <c r="K3" i="22"/>
  <c r="J3" i="22"/>
  <c r="I3" i="22"/>
  <c r="H3" i="22"/>
  <c r="G3" i="22"/>
  <c r="BH3" i="1"/>
  <c r="BO3" i="1" s="1"/>
  <c r="BG3" i="1"/>
  <c r="BF3" i="1"/>
  <c r="BE3" i="1"/>
  <c r="BD3" i="1"/>
  <c r="BC3" i="1"/>
  <c r="BB3" i="1"/>
  <c r="BA3" i="1"/>
  <c r="AZ3" i="1"/>
  <c r="AY3" i="1"/>
  <c r="AX3" i="1"/>
  <c r="AW3" i="1"/>
  <c r="AM3" i="1"/>
  <c r="AR3" i="1" s="1"/>
  <c r="AL3" i="1"/>
  <c r="AK3" i="1"/>
  <c r="AJ3" i="1"/>
  <c r="AI3" i="1"/>
  <c r="AH3" i="1"/>
  <c r="AG3" i="1"/>
  <c r="AF3" i="1"/>
  <c r="AE3" i="1"/>
  <c r="AD3" i="1"/>
  <c r="AC3" i="1"/>
  <c r="AB3" i="1"/>
  <c r="R3" i="1"/>
  <c r="Y3" i="1" s="1"/>
  <c r="Q3" i="1"/>
  <c r="P3" i="1"/>
  <c r="O3" i="1"/>
  <c r="N3" i="1"/>
  <c r="M3" i="1"/>
  <c r="L3" i="1"/>
  <c r="K3" i="1"/>
  <c r="J3" i="1"/>
  <c r="I3" i="1"/>
  <c r="H3" i="1"/>
  <c r="G3" i="1"/>
  <c r="BH3" i="26"/>
  <c r="BO3" i="26" s="1"/>
  <c r="BG3" i="26"/>
  <c r="BF3" i="26"/>
  <c r="BF229" i="26" s="1"/>
  <c r="BF230" i="26" s="1"/>
  <c r="BE3" i="26"/>
  <c r="BD3" i="26"/>
  <c r="BC3" i="26"/>
  <c r="BB3" i="26"/>
  <c r="BA3" i="26"/>
  <c r="AZ3" i="26"/>
  <c r="AY3" i="26"/>
  <c r="AX3" i="26"/>
  <c r="AW3" i="26"/>
  <c r="AW190" i="26" s="1"/>
  <c r="AW191" i="26" s="1"/>
  <c r="AM3" i="26"/>
  <c r="AR3" i="26" s="1"/>
  <c r="AL3" i="26"/>
  <c r="AK3" i="26"/>
  <c r="AK177" i="26" s="1"/>
  <c r="AJ3" i="26"/>
  <c r="AI3" i="26"/>
  <c r="AH3" i="26"/>
  <c r="AH164" i="26" s="1"/>
  <c r="AG3" i="26"/>
  <c r="AF3" i="26"/>
  <c r="AE3" i="26"/>
  <c r="AE151" i="26" s="1"/>
  <c r="AD3" i="26"/>
  <c r="AC3" i="26"/>
  <c r="AB3" i="26"/>
  <c r="AB138" i="26" s="1"/>
  <c r="AC138" i="26" s="1"/>
  <c r="AD138" i="26" s="1"/>
  <c r="R3" i="26"/>
  <c r="Y3" i="26" s="1"/>
  <c r="Q3" i="26"/>
  <c r="P3" i="26"/>
  <c r="O3" i="26"/>
  <c r="N3" i="26"/>
  <c r="M3" i="26"/>
  <c r="L3" i="26"/>
  <c r="K3" i="26"/>
  <c r="J3" i="26"/>
  <c r="I3" i="26"/>
  <c r="H3" i="26"/>
  <c r="G3" i="26"/>
  <c r="BH3" i="27"/>
  <c r="BO3" i="27" s="1"/>
  <c r="BG3" i="27"/>
  <c r="BF3" i="27"/>
  <c r="BE3" i="27"/>
  <c r="BD3" i="27"/>
  <c r="BC3" i="27"/>
  <c r="BB3" i="27"/>
  <c r="BA3" i="27"/>
  <c r="AZ3" i="27"/>
  <c r="AY3" i="27"/>
  <c r="AX3" i="27"/>
  <c r="AW3" i="27"/>
  <c r="AM3" i="27"/>
  <c r="AT3" i="27" s="1"/>
  <c r="AL3" i="27"/>
  <c r="AK3" i="27"/>
  <c r="AJ3" i="27"/>
  <c r="AI3" i="27"/>
  <c r="AH3" i="27"/>
  <c r="AG3" i="27"/>
  <c r="AF3" i="27"/>
  <c r="AE3" i="27"/>
  <c r="AD3" i="27"/>
  <c r="AC3" i="27"/>
  <c r="AB3" i="27"/>
  <c r="R3" i="27"/>
  <c r="W3" i="27" s="1"/>
  <c r="Q3" i="27"/>
  <c r="P3" i="27"/>
  <c r="O3" i="27"/>
  <c r="N3" i="27"/>
  <c r="M3" i="27"/>
  <c r="L3" i="27"/>
  <c r="K3" i="27"/>
  <c r="J3" i="27"/>
  <c r="I3" i="27"/>
  <c r="H3" i="27"/>
  <c r="G3" i="27"/>
  <c r="BH3" i="28"/>
  <c r="BO3" i="28" s="1"/>
  <c r="BG3" i="28"/>
  <c r="BF3" i="28"/>
  <c r="BE3" i="28"/>
  <c r="BD3" i="28"/>
  <c r="BC3" i="28"/>
  <c r="BB3" i="28"/>
  <c r="BA3" i="28"/>
  <c r="AZ3" i="28"/>
  <c r="AY3" i="28"/>
  <c r="AX3" i="28"/>
  <c r="AW3" i="28"/>
  <c r="AM3" i="28"/>
  <c r="AR3" i="28" s="1"/>
  <c r="AL3" i="28"/>
  <c r="AK3" i="28"/>
  <c r="AJ3" i="28"/>
  <c r="AI3" i="28"/>
  <c r="AH3" i="28"/>
  <c r="AG3" i="28"/>
  <c r="AF3" i="28"/>
  <c r="AE3" i="28"/>
  <c r="AD3" i="28"/>
  <c r="AC3" i="28"/>
  <c r="AB3" i="28"/>
  <c r="R3" i="28"/>
  <c r="Y3" i="28" s="1"/>
  <c r="Q3" i="28"/>
  <c r="P3" i="28"/>
  <c r="O3" i="28"/>
  <c r="N3" i="28"/>
  <c r="M3" i="28"/>
  <c r="L3" i="28"/>
  <c r="K3" i="28"/>
  <c r="J3" i="28"/>
  <c r="I3" i="28"/>
  <c r="H3" i="28"/>
  <c r="G3" i="28"/>
  <c r="BO3" i="8"/>
  <c r="BM3" i="8"/>
  <c r="BL3" i="8"/>
  <c r="BK3" i="8"/>
  <c r="BJ3" i="8"/>
  <c r="AT3" i="8"/>
  <c r="AR3" i="8"/>
  <c r="AQ3" i="8"/>
  <c r="AP3" i="8"/>
  <c r="AO3" i="8"/>
  <c r="Y3" i="8"/>
  <c r="W3" i="8"/>
  <c r="V3" i="8"/>
  <c r="U3" i="8"/>
  <c r="T3" i="8"/>
  <c r="BH31" i="23"/>
  <c r="BG31" i="23"/>
  <c r="BF31" i="23"/>
  <c r="BE31" i="23"/>
  <c r="BD31" i="23"/>
  <c r="BC31" i="23"/>
  <c r="BB31" i="23"/>
  <c r="BA31" i="23"/>
  <c r="AZ31" i="23"/>
  <c r="AY31" i="23"/>
  <c r="AX31" i="23"/>
  <c r="AW31" i="23"/>
  <c r="AM31" i="23"/>
  <c r="AL31" i="23"/>
  <c r="AK31" i="23"/>
  <c r="AJ31" i="23"/>
  <c r="AI31" i="23"/>
  <c r="AH31" i="23"/>
  <c r="AG31" i="23"/>
  <c r="AF31" i="23"/>
  <c r="AE31" i="23"/>
  <c r="AD92" i="23"/>
  <c r="AC92" i="23"/>
  <c r="AB92" i="23"/>
  <c r="AD85" i="23"/>
  <c r="AC85" i="23"/>
  <c r="AB85" i="23"/>
  <c r="AD75" i="23"/>
  <c r="AC75" i="23"/>
  <c r="AD92" i="22"/>
  <c r="AC92" i="22"/>
  <c r="AB92" i="22"/>
  <c r="AD85" i="22"/>
  <c r="AC85" i="22"/>
  <c r="AB85" i="22"/>
  <c r="AD75" i="22"/>
  <c r="AC75" i="22"/>
  <c r="C108" i="23"/>
  <c r="C96" i="23"/>
  <c r="C87" i="23"/>
  <c r="C80" i="23"/>
  <c r="C73" i="23"/>
  <c r="C108" i="22"/>
  <c r="C96" i="22"/>
  <c r="C87" i="22"/>
  <c r="C80" i="22"/>
  <c r="C73" i="22"/>
  <c r="C108" i="1"/>
  <c r="C96" i="1"/>
  <c r="C87" i="1"/>
  <c r="C80" i="1"/>
  <c r="C73" i="1"/>
  <c r="F21" i="32"/>
  <c r="AO114" i="23"/>
  <c r="AO111" i="23"/>
  <c r="AO91" i="23"/>
  <c r="AO84" i="23"/>
  <c r="AO68" i="23"/>
  <c r="AO63" i="23"/>
  <c r="AO59" i="23"/>
  <c r="AO54" i="23"/>
  <c r="AO114" i="22"/>
  <c r="AO111" i="22"/>
  <c r="AO91" i="22"/>
  <c r="AO84" i="22"/>
  <c r="AO68" i="22"/>
  <c r="AO63" i="22"/>
  <c r="AO59" i="22"/>
  <c r="AO54" i="22"/>
  <c r="AO91" i="1"/>
  <c r="AO84" i="1"/>
  <c r="AO68" i="1"/>
  <c r="J21" i="32"/>
  <c r="AO3" i="28" l="1"/>
  <c r="AT3" i="28"/>
  <c r="AQ3" i="28"/>
  <c r="V3" i="27"/>
  <c r="T3" i="27"/>
  <c r="Y3" i="27"/>
  <c r="AZ301" i="26"/>
  <c r="BA301" i="26" s="1"/>
  <c r="BA302" i="26" s="1"/>
  <c r="AE354" i="26"/>
  <c r="AB256" i="26"/>
  <c r="AL256" i="26"/>
  <c r="AJ256" i="26"/>
  <c r="AH256" i="26"/>
  <c r="AF256" i="26"/>
  <c r="AD256" i="26"/>
  <c r="AW256" i="26"/>
  <c r="AY256" i="26"/>
  <c r="BA256" i="26"/>
  <c r="BC256" i="26"/>
  <c r="BE256" i="26"/>
  <c r="BG256" i="26"/>
  <c r="AM256" i="26"/>
  <c r="AK256" i="26"/>
  <c r="AI256" i="26"/>
  <c r="AG256" i="26"/>
  <c r="AE256" i="26"/>
  <c r="AC256" i="26"/>
  <c r="AX256" i="26"/>
  <c r="AZ256" i="26"/>
  <c r="BB256" i="26"/>
  <c r="BD256" i="26"/>
  <c r="BF256" i="26"/>
  <c r="AC266" i="26"/>
  <c r="AC267" i="26" s="1"/>
  <c r="AC268" i="26" s="1"/>
  <c r="AC442" i="26" s="1"/>
  <c r="AD265" i="26"/>
  <c r="AB266" i="26"/>
  <c r="AB267" i="26" s="1"/>
  <c r="AB268" i="26" s="1"/>
  <c r="AB442" i="26" s="1"/>
  <c r="AE275" i="26"/>
  <c r="AF274" i="26"/>
  <c r="AL293" i="26"/>
  <c r="AM292" i="26"/>
  <c r="AZ302" i="26"/>
  <c r="BA311" i="26"/>
  <c r="BB310" i="26"/>
  <c r="AE341" i="26"/>
  <c r="AE340" i="26"/>
  <c r="AD339" i="26"/>
  <c r="AW391" i="26"/>
  <c r="AX390" i="26"/>
  <c r="BE416" i="26"/>
  <c r="BD417" i="26"/>
  <c r="AD262" i="26"/>
  <c r="AK283" i="26"/>
  <c r="AI284" i="26"/>
  <c r="BB301" i="26"/>
  <c r="AX302" i="26"/>
  <c r="BE319" i="26"/>
  <c r="BC320" i="26"/>
  <c r="BF329" i="26"/>
  <c r="BG328" i="26"/>
  <c r="AF335" i="26"/>
  <c r="AB337" i="26"/>
  <c r="AC337" i="26" s="1"/>
  <c r="AD337" i="26" s="1"/>
  <c r="AE337" i="26" s="1"/>
  <c r="AF337" i="26" s="1"/>
  <c r="AG337" i="26" s="1"/>
  <c r="AH337" i="26" s="1"/>
  <c r="AI337" i="26" s="1"/>
  <c r="AJ337" i="26" s="1"/>
  <c r="AK337" i="26" s="1"/>
  <c r="AL337" i="26" s="1"/>
  <c r="AM337" i="26" s="1"/>
  <c r="AW337" i="26" s="1"/>
  <c r="AX337" i="26" s="1"/>
  <c r="AY337" i="26" s="1"/>
  <c r="AZ337" i="26" s="1"/>
  <c r="BA337" i="26" s="1"/>
  <c r="BB337" i="26" s="1"/>
  <c r="BC337" i="26" s="1"/>
  <c r="BD337" i="26" s="1"/>
  <c r="BE337" i="26" s="1"/>
  <c r="BF337" i="26" s="1"/>
  <c r="BG337" i="26" s="1"/>
  <c r="BH337" i="26" s="1"/>
  <c r="AC341" i="26"/>
  <c r="AC340" i="26"/>
  <c r="AC342" i="26" s="1"/>
  <c r="AF338" i="26"/>
  <c r="AB339" i="26"/>
  <c r="AF352" i="26"/>
  <c r="AG351" i="26"/>
  <c r="AJ364" i="26"/>
  <c r="AI365" i="26"/>
  <c r="AK378" i="26"/>
  <c r="AL377" i="26"/>
  <c r="AW389" i="26"/>
  <c r="AX389" i="26" s="1"/>
  <c r="AY389" i="26" s="1"/>
  <c r="AZ389" i="26" s="1"/>
  <c r="BA389" i="26" s="1"/>
  <c r="BB389" i="26" s="1"/>
  <c r="BC389" i="26" s="1"/>
  <c r="BD389" i="26" s="1"/>
  <c r="BE389" i="26" s="1"/>
  <c r="BF389" i="26" s="1"/>
  <c r="BG389" i="26" s="1"/>
  <c r="BH389" i="26" s="1"/>
  <c r="AH367" i="26"/>
  <c r="AH366" i="26"/>
  <c r="AK376" i="26"/>
  <c r="AL376" i="26" s="1"/>
  <c r="AM376" i="26" s="1"/>
  <c r="AW376" i="26" s="1"/>
  <c r="AX376" i="26" s="1"/>
  <c r="AY376" i="26" s="1"/>
  <c r="AZ376" i="26" s="1"/>
  <c r="BA376" i="26" s="1"/>
  <c r="BB376" i="26" s="1"/>
  <c r="BC376" i="26" s="1"/>
  <c r="BD376" i="26" s="1"/>
  <c r="BE376" i="26" s="1"/>
  <c r="BF376" i="26" s="1"/>
  <c r="BG376" i="26" s="1"/>
  <c r="BH376" i="26" s="1"/>
  <c r="AL375" i="26"/>
  <c r="AM375" i="26" s="1"/>
  <c r="AW375" i="26" s="1"/>
  <c r="AX375" i="26" s="1"/>
  <c r="AY375" i="26" s="1"/>
  <c r="AZ375" i="26" s="1"/>
  <c r="BA375" i="26" s="1"/>
  <c r="BB375" i="26" s="1"/>
  <c r="BC375" i="26" s="1"/>
  <c r="BD375" i="26" s="1"/>
  <c r="BE375" i="26" s="1"/>
  <c r="BF375" i="26" s="1"/>
  <c r="BG375" i="26" s="1"/>
  <c r="BH375" i="26" s="1"/>
  <c r="BA404" i="26"/>
  <c r="BB403" i="26"/>
  <c r="BC419" i="26"/>
  <c r="BC418" i="26"/>
  <c r="BF431" i="26"/>
  <c r="BF432" i="26"/>
  <c r="BG430" i="26"/>
  <c r="BH429" i="26"/>
  <c r="BH430" i="26" s="1"/>
  <c r="AB57" i="26"/>
  <c r="G243" i="26"/>
  <c r="H240" i="26" s="1"/>
  <c r="BG227" i="26"/>
  <c r="BH227" i="26" s="1"/>
  <c r="AI162" i="26"/>
  <c r="AJ162" i="26" s="1"/>
  <c r="AK162" i="26" s="1"/>
  <c r="AL162" i="26" s="1"/>
  <c r="AM162" i="26" s="1"/>
  <c r="AW162" i="26" s="1"/>
  <c r="AX162" i="26" s="1"/>
  <c r="AY162" i="26" s="1"/>
  <c r="AZ162" i="26" s="1"/>
  <c r="BA162" i="26" s="1"/>
  <c r="BB162" i="26" s="1"/>
  <c r="BC162" i="26" s="1"/>
  <c r="BD162" i="26" s="1"/>
  <c r="BE162" i="26" s="1"/>
  <c r="BF162" i="26" s="1"/>
  <c r="BG162" i="26" s="1"/>
  <c r="BH162" i="26" s="1"/>
  <c r="AL175" i="26"/>
  <c r="AM175" i="26" s="1"/>
  <c r="AW175" i="26" s="1"/>
  <c r="AX175" i="26" s="1"/>
  <c r="AY175" i="26" s="1"/>
  <c r="AZ175" i="26" s="1"/>
  <c r="BA175" i="26" s="1"/>
  <c r="BB175" i="26" s="1"/>
  <c r="BC175" i="26" s="1"/>
  <c r="BD175" i="26" s="1"/>
  <c r="BE175" i="26" s="1"/>
  <c r="BF175" i="26" s="1"/>
  <c r="BG175" i="26" s="1"/>
  <c r="BH175" i="26" s="1"/>
  <c r="BD214" i="26"/>
  <c r="BE214" i="26" s="1"/>
  <c r="BF214" i="26" s="1"/>
  <c r="BG214" i="26" s="1"/>
  <c r="BH214" i="26" s="1"/>
  <c r="AZ203" i="26"/>
  <c r="AZ204" i="26" s="1"/>
  <c r="AZ206" i="26" s="1"/>
  <c r="BC216" i="26"/>
  <c r="BC217" i="26" s="1"/>
  <c r="BC218" i="26" s="1"/>
  <c r="BF232" i="26"/>
  <c r="BF231" i="26"/>
  <c r="BG228" i="26"/>
  <c r="BH228" i="26" s="1"/>
  <c r="BC219" i="26"/>
  <c r="BD215" i="26"/>
  <c r="BE215" i="26" s="1"/>
  <c r="BF215" i="26" s="1"/>
  <c r="BG215" i="26" s="1"/>
  <c r="BH215" i="26" s="1"/>
  <c r="AZ205" i="26"/>
  <c r="BA202" i="26"/>
  <c r="BB202" i="26" s="1"/>
  <c r="BC202" i="26" s="1"/>
  <c r="BD202" i="26" s="1"/>
  <c r="BE202" i="26" s="1"/>
  <c r="BF202" i="26" s="1"/>
  <c r="BG202" i="26" s="1"/>
  <c r="BH202" i="26" s="1"/>
  <c r="AZ188" i="26"/>
  <c r="AW193" i="26"/>
  <c r="AW192" i="26"/>
  <c r="AX189" i="26"/>
  <c r="AY189" i="26" s="1"/>
  <c r="AZ189" i="26" s="1"/>
  <c r="BA189" i="26" s="1"/>
  <c r="BB189" i="26" s="1"/>
  <c r="BC189" i="26" s="1"/>
  <c r="BD189" i="26" s="1"/>
  <c r="BE189" i="26" s="1"/>
  <c r="BF189" i="26" s="1"/>
  <c r="BG189" i="26" s="1"/>
  <c r="BH189" i="26" s="1"/>
  <c r="AL176" i="26"/>
  <c r="AM176" i="26" s="1"/>
  <c r="AW176" i="26" s="1"/>
  <c r="AX176" i="26" s="1"/>
  <c r="AY176" i="26" s="1"/>
  <c r="AZ176" i="26" s="1"/>
  <c r="BA176" i="26" s="1"/>
  <c r="BB176" i="26" s="1"/>
  <c r="BC176" i="26" s="1"/>
  <c r="BD176" i="26" s="1"/>
  <c r="BE176" i="26" s="1"/>
  <c r="BF176" i="26" s="1"/>
  <c r="BG176" i="26" s="1"/>
  <c r="BH176" i="26" s="1"/>
  <c r="AI163" i="26"/>
  <c r="AJ163" i="26" s="1"/>
  <c r="AK163" i="26" s="1"/>
  <c r="AL163" i="26" s="1"/>
  <c r="AM163" i="26" s="1"/>
  <c r="AW163" i="26" s="1"/>
  <c r="AX163" i="26" s="1"/>
  <c r="AY163" i="26" s="1"/>
  <c r="AZ163" i="26" s="1"/>
  <c r="BA163" i="26" s="1"/>
  <c r="BB163" i="26" s="1"/>
  <c r="BC163" i="26" s="1"/>
  <c r="BD163" i="26" s="1"/>
  <c r="BE163" i="26" s="1"/>
  <c r="BF163" i="26" s="1"/>
  <c r="BG163" i="26" s="1"/>
  <c r="BH163" i="26" s="1"/>
  <c r="AD139" i="26"/>
  <c r="AC139" i="26"/>
  <c r="AB139" i="26"/>
  <c r="AB137" i="26"/>
  <c r="AC137" i="26" s="1"/>
  <c r="AD137" i="26" s="1"/>
  <c r="AE137" i="26" s="1"/>
  <c r="AF137" i="26" s="1"/>
  <c r="AG137" i="26" s="1"/>
  <c r="AH137" i="26" s="1"/>
  <c r="AI137" i="26" s="1"/>
  <c r="AJ137" i="26" s="1"/>
  <c r="AK137" i="26" s="1"/>
  <c r="AL137" i="26" s="1"/>
  <c r="AM137" i="26" s="1"/>
  <c r="AW137" i="26" s="1"/>
  <c r="AX137" i="26" s="1"/>
  <c r="AY137" i="26" s="1"/>
  <c r="AZ137" i="26" s="1"/>
  <c r="BA137" i="26" s="1"/>
  <c r="BB137" i="26" s="1"/>
  <c r="BC137" i="26" s="1"/>
  <c r="BD137" i="26" s="1"/>
  <c r="BE137" i="26" s="1"/>
  <c r="BF137" i="26" s="1"/>
  <c r="BG137" i="26" s="1"/>
  <c r="BH137" i="26" s="1"/>
  <c r="AB135" i="26"/>
  <c r="AE138" i="26"/>
  <c r="AE139" i="26" s="1"/>
  <c r="AD65" i="26"/>
  <c r="AC66" i="26"/>
  <c r="AB66" i="26"/>
  <c r="AF74" i="26"/>
  <c r="AG74" i="26" s="1"/>
  <c r="AB98" i="26"/>
  <c r="AC98" i="26" s="1"/>
  <c r="AD98" i="26" s="1"/>
  <c r="AC101" i="26"/>
  <c r="AD101" i="26" s="1"/>
  <c r="AE101" i="26" s="1"/>
  <c r="AX99" i="26"/>
  <c r="AY99" i="26" s="1"/>
  <c r="AZ99" i="26" s="1"/>
  <c r="BA99" i="26" s="1"/>
  <c r="BB99" i="26" s="1"/>
  <c r="BC99" i="26" s="1"/>
  <c r="BD99" i="26" s="1"/>
  <c r="BE99" i="26" s="1"/>
  <c r="BF99" i="26" s="1"/>
  <c r="BG99" i="26" s="1"/>
  <c r="BH99" i="26" s="1"/>
  <c r="AD102" i="26"/>
  <c r="AI83" i="26"/>
  <c r="AW81" i="26"/>
  <c r="AX81" i="26" s="1"/>
  <c r="AY81" i="26" s="1"/>
  <c r="AZ81" i="26" s="1"/>
  <c r="BA81" i="26" s="1"/>
  <c r="BB81" i="26" s="1"/>
  <c r="BC81" i="26" s="1"/>
  <c r="BD81" i="26" s="1"/>
  <c r="BE81" i="26" s="1"/>
  <c r="BF81" i="26" s="1"/>
  <c r="BG81" i="26" s="1"/>
  <c r="BH81" i="26" s="1"/>
  <c r="AF72" i="26"/>
  <c r="AG72" i="26" s="1"/>
  <c r="AH72" i="26" s="1"/>
  <c r="AI72" i="26" s="1"/>
  <c r="AJ72" i="26" s="1"/>
  <c r="AK72" i="26" s="1"/>
  <c r="AL72" i="26" s="1"/>
  <c r="AM72" i="26" s="1"/>
  <c r="AW72" i="26" s="1"/>
  <c r="AX72" i="26" s="1"/>
  <c r="AY72" i="26" s="1"/>
  <c r="AZ72" i="26" s="1"/>
  <c r="BA72" i="26" s="1"/>
  <c r="BB72" i="26" s="1"/>
  <c r="BC72" i="26" s="1"/>
  <c r="BD72" i="26" s="1"/>
  <c r="BE72" i="26" s="1"/>
  <c r="BF72" i="26" s="1"/>
  <c r="BG72" i="26" s="1"/>
  <c r="BH72" i="26" s="1"/>
  <c r="AE64" i="26"/>
  <c r="AO3" i="26"/>
  <c r="AT3" i="26"/>
  <c r="AQ3" i="26"/>
  <c r="AT3" i="21"/>
  <c r="AO3" i="21"/>
  <c r="AQ3" i="21"/>
  <c r="AT3" i="20"/>
  <c r="AQ3" i="20"/>
  <c r="AT3" i="16"/>
  <c r="AO3" i="16"/>
  <c r="AQ3" i="16"/>
  <c r="AQ3" i="23"/>
  <c r="AO3" i="23"/>
  <c r="AT3" i="23"/>
  <c r="AT3" i="22"/>
  <c r="AO3" i="22"/>
  <c r="AQ3" i="22"/>
  <c r="AQ3" i="1"/>
  <c r="AO3" i="1"/>
  <c r="AT3" i="1"/>
  <c r="U3" i="25"/>
  <c r="W3" i="25"/>
  <c r="BK3" i="25"/>
  <c r="BM3" i="25"/>
  <c r="T3" i="25"/>
  <c r="V3" i="25"/>
  <c r="AP3" i="25"/>
  <c r="BJ3" i="25"/>
  <c r="BL3" i="25"/>
  <c r="U3" i="21"/>
  <c r="W3" i="21"/>
  <c r="BK3" i="21"/>
  <c r="BM3" i="21"/>
  <c r="T3" i="21"/>
  <c r="V3" i="21"/>
  <c r="AP3" i="21"/>
  <c r="BJ3" i="21"/>
  <c r="BL3" i="21"/>
  <c r="U3" i="20"/>
  <c r="W3" i="20"/>
  <c r="BK3" i="20"/>
  <c r="BM3" i="20"/>
  <c r="T3" i="20"/>
  <c r="V3" i="20"/>
  <c r="AP3" i="20"/>
  <c r="BJ3" i="20"/>
  <c r="BL3" i="20"/>
  <c r="U3" i="16"/>
  <c r="W3" i="16"/>
  <c r="BK3" i="16"/>
  <c r="BM3" i="16"/>
  <c r="T3" i="16"/>
  <c r="V3" i="16"/>
  <c r="AP3" i="16"/>
  <c r="BJ3" i="16"/>
  <c r="BL3" i="16"/>
  <c r="U3" i="23"/>
  <c r="W3" i="23"/>
  <c r="BK3" i="23"/>
  <c r="BM3" i="23"/>
  <c r="T3" i="23"/>
  <c r="V3" i="23"/>
  <c r="AP3" i="23"/>
  <c r="BJ3" i="23"/>
  <c r="BL3" i="23"/>
  <c r="U3" i="22"/>
  <c r="W3" i="22"/>
  <c r="BK3" i="22"/>
  <c r="BM3" i="22"/>
  <c r="T3" i="22"/>
  <c r="V3" i="22"/>
  <c r="AP3" i="22"/>
  <c r="BJ3" i="22"/>
  <c r="BL3" i="22"/>
  <c r="U3" i="1"/>
  <c r="W3" i="1"/>
  <c r="BK3" i="1"/>
  <c r="BM3" i="1"/>
  <c r="T3" i="1"/>
  <c r="V3" i="1"/>
  <c r="AP3" i="1"/>
  <c r="BJ3" i="1"/>
  <c r="BL3" i="1"/>
  <c r="U3" i="26"/>
  <c r="W3" i="26"/>
  <c r="BK3" i="26"/>
  <c r="BM3" i="26"/>
  <c r="T3" i="26"/>
  <c r="V3" i="26"/>
  <c r="AP3" i="26"/>
  <c r="BJ3" i="26"/>
  <c r="BL3" i="26"/>
  <c r="AP3" i="27"/>
  <c r="AR3" i="27"/>
  <c r="U3" i="27"/>
  <c r="AO3" i="27"/>
  <c r="AQ3" i="27"/>
  <c r="BK3" i="27"/>
  <c r="BM3" i="27"/>
  <c r="BJ3" i="27"/>
  <c r="BL3" i="27"/>
  <c r="U3" i="28"/>
  <c r="W3" i="28"/>
  <c r="BK3" i="28"/>
  <c r="BM3" i="28"/>
  <c r="T3" i="28"/>
  <c r="V3" i="28"/>
  <c r="AP3" i="28"/>
  <c r="BJ3" i="28"/>
  <c r="BL3" i="28"/>
  <c r="AO66" i="23"/>
  <c r="AO57" i="23"/>
  <c r="AO57" i="22"/>
  <c r="AO66" i="22"/>
  <c r="AE342" i="26" l="1"/>
  <c r="BG432" i="26"/>
  <c r="BG431" i="26"/>
  <c r="BA406" i="26"/>
  <c r="BA405" i="26"/>
  <c r="AM377" i="26"/>
  <c r="AL378" i="26"/>
  <c r="AI367" i="26"/>
  <c r="AI366" i="26"/>
  <c r="AG352" i="26"/>
  <c r="AH351" i="26"/>
  <c r="AB341" i="26"/>
  <c r="AB340" i="26"/>
  <c r="BF319" i="26"/>
  <c r="BE320" i="26"/>
  <c r="BC301" i="26"/>
  <c r="BB302" i="26"/>
  <c r="AE262" i="26"/>
  <c r="BE417" i="26"/>
  <c r="BF416" i="26"/>
  <c r="AW393" i="26"/>
  <c r="AW392" i="26"/>
  <c r="AD341" i="26"/>
  <c r="AD340" i="26"/>
  <c r="AD342" i="26" s="1"/>
  <c r="BB311" i="26"/>
  <c r="BC310" i="26"/>
  <c r="AE265" i="26"/>
  <c r="AD266" i="26"/>
  <c r="AD267" i="26" s="1"/>
  <c r="AD268" i="26" s="1"/>
  <c r="AD442" i="26" s="1"/>
  <c r="BH431" i="26"/>
  <c r="BH432" i="26"/>
  <c r="BB404" i="26"/>
  <c r="BC403" i="26"/>
  <c r="AK380" i="26"/>
  <c r="AK379" i="26"/>
  <c r="AJ365" i="26"/>
  <c r="AK364" i="26"/>
  <c r="AF354" i="26"/>
  <c r="AF353" i="26"/>
  <c r="AG338" i="26"/>
  <c r="AF339" i="26"/>
  <c r="AG335" i="26"/>
  <c r="BG329" i="26"/>
  <c r="BH328" i="26"/>
  <c r="BH329" i="26" s="1"/>
  <c r="AL283" i="26"/>
  <c r="AK284" i="26"/>
  <c r="BD419" i="26"/>
  <c r="BD418" i="26"/>
  <c r="AX391" i="26"/>
  <c r="AY390" i="26"/>
  <c r="AW292" i="26"/>
  <c r="AM293" i="26"/>
  <c r="AF275" i="26"/>
  <c r="AG274" i="26"/>
  <c r="AB62" i="26"/>
  <c r="AC62" i="26" s="1"/>
  <c r="AD62" i="26" s="1"/>
  <c r="AE62" i="26" s="1"/>
  <c r="AF62" i="26" s="1"/>
  <c r="AG62" i="26" s="1"/>
  <c r="AH62" i="26" s="1"/>
  <c r="H243" i="26"/>
  <c r="I240" i="26" s="1"/>
  <c r="I243" i="26" s="1"/>
  <c r="BA188" i="26"/>
  <c r="BB188" i="26" s="1"/>
  <c r="BC188" i="26" s="1"/>
  <c r="BD188" i="26" s="1"/>
  <c r="BE188" i="26" s="1"/>
  <c r="BF188" i="26" s="1"/>
  <c r="BG188" i="26" s="1"/>
  <c r="BH188" i="26" s="1"/>
  <c r="AE140" i="26"/>
  <c r="AE141" i="26"/>
  <c r="AB140" i="26"/>
  <c r="AB141" i="26"/>
  <c r="AC141" i="26"/>
  <c r="AC140" i="26"/>
  <c r="AC102" i="26"/>
  <c r="AC103" i="26" s="1"/>
  <c r="AC104" i="26" s="1"/>
  <c r="AC135" i="26"/>
  <c r="AD135" i="26" s="1"/>
  <c r="AD140" i="26"/>
  <c r="AD141" i="26"/>
  <c r="AF138" i="26"/>
  <c r="AF139" i="26" s="1"/>
  <c r="AF75" i="26"/>
  <c r="AB103" i="26"/>
  <c r="AB104" i="26" s="1"/>
  <c r="AD66" i="26"/>
  <c r="AE65" i="26"/>
  <c r="AF101" i="26"/>
  <c r="AE102" i="26"/>
  <c r="AD103" i="26"/>
  <c r="AD104" i="26" s="1"/>
  <c r="AE98" i="26"/>
  <c r="AJ83" i="26"/>
  <c r="AI84" i="26"/>
  <c r="AH74" i="26"/>
  <c r="AG75" i="26"/>
  <c r="AF64" i="26"/>
  <c r="AB67" i="26"/>
  <c r="AB68" i="26" s="1"/>
  <c r="AB242" i="26" s="1"/>
  <c r="AB9" i="26" s="1"/>
  <c r="C15" i="23"/>
  <c r="C14" i="23"/>
  <c r="C13" i="23"/>
  <c r="C15" i="22"/>
  <c r="C14" i="22"/>
  <c r="C13" i="22"/>
  <c r="C15" i="1"/>
  <c r="C14" i="1"/>
  <c r="C13" i="1"/>
  <c r="AO114" i="1"/>
  <c r="AO111" i="1"/>
  <c r="BH110" i="22"/>
  <c r="BG110" i="22"/>
  <c r="BF110" i="22"/>
  <c r="BE110" i="22"/>
  <c r="BD110" i="22"/>
  <c r="BC110" i="22"/>
  <c r="BB110" i="22"/>
  <c r="BA110" i="22"/>
  <c r="AZ110" i="22"/>
  <c r="BH110" i="23"/>
  <c r="BG110" i="23"/>
  <c r="BF110" i="23"/>
  <c r="BE110" i="23"/>
  <c r="BD110" i="23"/>
  <c r="BC110" i="23"/>
  <c r="BB110" i="23"/>
  <c r="BA110" i="23"/>
  <c r="AZ110" i="23"/>
  <c r="BH110" i="1"/>
  <c r="BG110" i="1"/>
  <c r="BF110" i="1"/>
  <c r="BE110" i="1"/>
  <c r="BD110" i="1"/>
  <c r="BC110" i="1"/>
  <c r="BB110" i="1"/>
  <c r="BA110" i="1"/>
  <c r="AZ110" i="1"/>
  <c r="BH98" i="22"/>
  <c r="BG98" i="22"/>
  <c r="BF98" i="22"/>
  <c r="BE98" i="22"/>
  <c r="BD98" i="22"/>
  <c r="BC98" i="22"/>
  <c r="BB98" i="22"/>
  <c r="BA98" i="22"/>
  <c r="AZ98" i="22"/>
  <c r="AY98" i="22"/>
  <c r="AX98" i="22"/>
  <c r="AW98" i="22"/>
  <c r="BH98" i="23"/>
  <c r="BG98" i="23"/>
  <c r="BF98" i="23"/>
  <c r="BE98" i="23"/>
  <c r="BD98" i="23"/>
  <c r="BC98" i="23"/>
  <c r="BB98" i="23"/>
  <c r="BA98" i="23"/>
  <c r="AZ98" i="23"/>
  <c r="AY98" i="23"/>
  <c r="AX98" i="23"/>
  <c r="AW98" i="23"/>
  <c r="BH98" i="1"/>
  <c r="BG98" i="1"/>
  <c r="BF98" i="1"/>
  <c r="BE98" i="1"/>
  <c r="BD98" i="1"/>
  <c r="BC98" i="1"/>
  <c r="BB98" i="1"/>
  <c r="BA98" i="1"/>
  <c r="AZ98" i="1"/>
  <c r="AY98" i="1"/>
  <c r="AX98" i="1"/>
  <c r="AW98" i="1"/>
  <c r="T77" i="1"/>
  <c r="U77" i="1"/>
  <c r="V77" i="1"/>
  <c r="W77" i="1"/>
  <c r="Y77" i="1"/>
  <c r="T77" i="23"/>
  <c r="U77" i="23"/>
  <c r="V77" i="23"/>
  <c r="W77" i="23"/>
  <c r="Y77" i="23"/>
  <c r="T77" i="22"/>
  <c r="U77" i="22"/>
  <c r="V77" i="22"/>
  <c r="W77" i="22"/>
  <c r="Y77" i="22"/>
  <c r="T84" i="1"/>
  <c r="AO85" i="1" s="1"/>
  <c r="U84" i="1"/>
  <c r="V84" i="1"/>
  <c r="W84" i="1"/>
  <c r="Y84" i="1"/>
  <c r="AB85" i="1"/>
  <c r="AC85" i="1"/>
  <c r="AD85" i="1"/>
  <c r="T84" i="23"/>
  <c r="AO85" i="23" s="1"/>
  <c r="U84" i="23"/>
  <c r="V84" i="23"/>
  <c r="W84" i="23"/>
  <c r="Y84" i="23"/>
  <c r="T84" i="22"/>
  <c r="AO85" i="22" s="1"/>
  <c r="U84" i="22"/>
  <c r="V84" i="22"/>
  <c r="W84" i="22"/>
  <c r="Y84" i="22"/>
  <c r="BH31" i="22"/>
  <c r="BG31" i="22"/>
  <c r="BF31" i="22"/>
  <c r="BE31" i="22"/>
  <c r="BD31" i="22"/>
  <c r="BC31" i="22"/>
  <c r="BB31" i="22"/>
  <c r="BA31" i="22"/>
  <c r="AZ31" i="22"/>
  <c r="AY31" i="22"/>
  <c r="AX31" i="22"/>
  <c r="AW31" i="22"/>
  <c r="BH30" i="22"/>
  <c r="BG30" i="22"/>
  <c r="BF30" i="22"/>
  <c r="BE30" i="22"/>
  <c r="BD30" i="22"/>
  <c r="BC30" i="22"/>
  <c r="BB30" i="22"/>
  <c r="BA30" i="22"/>
  <c r="AZ30" i="22"/>
  <c r="AY30" i="22"/>
  <c r="AX30" i="22"/>
  <c r="AW30" i="22"/>
  <c r="BH29" i="22"/>
  <c r="BG29" i="22"/>
  <c r="BF29" i="22"/>
  <c r="BE29" i="22"/>
  <c r="BD29" i="22"/>
  <c r="BC29" i="22"/>
  <c r="BB29" i="22"/>
  <c r="BA29" i="22"/>
  <c r="AZ29" i="22"/>
  <c r="AY29" i="22"/>
  <c r="AX29" i="22"/>
  <c r="AW29" i="22"/>
  <c r="BH30" i="23"/>
  <c r="BG30" i="23"/>
  <c r="BF30" i="23"/>
  <c r="BE30" i="23"/>
  <c r="BD30" i="23"/>
  <c r="BC30" i="23"/>
  <c r="BB30" i="23"/>
  <c r="BA30" i="23"/>
  <c r="AZ30" i="23"/>
  <c r="AY30" i="23"/>
  <c r="AX30" i="23"/>
  <c r="AW30" i="23"/>
  <c r="BH29" i="23"/>
  <c r="BG29" i="23"/>
  <c r="BF29" i="23"/>
  <c r="BE29" i="23"/>
  <c r="BD29" i="23"/>
  <c r="BC29" i="23"/>
  <c r="BB29" i="23"/>
  <c r="BA29" i="23"/>
  <c r="AZ29" i="23"/>
  <c r="AY29" i="23"/>
  <c r="AX29" i="23"/>
  <c r="AW29" i="23"/>
  <c r="BH31" i="1"/>
  <c r="BG31" i="1"/>
  <c r="BF31" i="1"/>
  <c r="BE31" i="1"/>
  <c r="BD31" i="1"/>
  <c r="BC31" i="1"/>
  <c r="BB31" i="1"/>
  <c r="BA31" i="1"/>
  <c r="AZ31" i="1"/>
  <c r="AY31" i="1"/>
  <c r="AX31" i="1"/>
  <c r="AW31" i="1"/>
  <c r="BH30" i="1"/>
  <c r="BG30" i="1"/>
  <c r="BF30" i="1"/>
  <c r="BE30" i="1"/>
  <c r="BD30" i="1"/>
  <c r="BC30" i="1"/>
  <c r="BB30" i="1"/>
  <c r="BA30" i="1"/>
  <c r="AZ30" i="1"/>
  <c r="AY30" i="1"/>
  <c r="AX30" i="1"/>
  <c r="AW30" i="1"/>
  <c r="BH29" i="1"/>
  <c r="BG29" i="1"/>
  <c r="BF29" i="1"/>
  <c r="BE29" i="1"/>
  <c r="BD29" i="1"/>
  <c r="BC29" i="1"/>
  <c r="BB29" i="1"/>
  <c r="BA29" i="1"/>
  <c r="AZ29" i="1"/>
  <c r="AY29" i="1"/>
  <c r="AX29" i="1"/>
  <c r="AW29" i="1"/>
  <c r="AM31" i="22"/>
  <c r="AL31" i="22"/>
  <c r="AK31" i="22"/>
  <c r="AJ31" i="22"/>
  <c r="AI31" i="22"/>
  <c r="AH31" i="22"/>
  <c r="AG31" i="22"/>
  <c r="AF31" i="22"/>
  <c r="AE31" i="22"/>
  <c r="AM30" i="22"/>
  <c r="AL30" i="22"/>
  <c r="AK30" i="22"/>
  <c r="AJ30" i="22"/>
  <c r="AI30" i="22"/>
  <c r="AH30" i="22"/>
  <c r="AG30" i="22"/>
  <c r="AF30" i="22"/>
  <c r="AE30" i="22"/>
  <c r="AM29" i="22"/>
  <c r="AL29" i="22"/>
  <c r="AK29" i="22"/>
  <c r="AJ29" i="22"/>
  <c r="AI29" i="22"/>
  <c r="AH29" i="22"/>
  <c r="AG29" i="22"/>
  <c r="AF29" i="22"/>
  <c r="AE29" i="22"/>
  <c r="AD29" i="22"/>
  <c r="AC29" i="22"/>
  <c r="AB29" i="22"/>
  <c r="AM30" i="23"/>
  <c r="AL30" i="23"/>
  <c r="AK30" i="23"/>
  <c r="AJ30" i="23"/>
  <c r="AI30" i="23"/>
  <c r="AH30" i="23"/>
  <c r="AG30" i="23"/>
  <c r="AF30" i="23"/>
  <c r="AE30" i="23"/>
  <c r="AM29" i="23"/>
  <c r="AL29" i="23"/>
  <c r="AK29" i="23"/>
  <c r="AJ29" i="23"/>
  <c r="AI29" i="23"/>
  <c r="AH29" i="23"/>
  <c r="AG29" i="23"/>
  <c r="AF29" i="23"/>
  <c r="AE29" i="23"/>
  <c r="AD29" i="23"/>
  <c r="AC29" i="23"/>
  <c r="AB29" i="23"/>
  <c r="AM31" i="1"/>
  <c r="AL31" i="1"/>
  <c r="AK31" i="1"/>
  <c r="AJ31" i="1"/>
  <c r="AI31" i="1"/>
  <c r="AH31" i="1"/>
  <c r="AG31" i="1"/>
  <c r="AF31" i="1"/>
  <c r="AE31" i="1"/>
  <c r="AM30" i="1"/>
  <c r="AL30" i="1"/>
  <c r="AK30" i="1"/>
  <c r="AJ30" i="1"/>
  <c r="AI30" i="1"/>
  <c r="AH30" i="1"/>
  <c r="AG30" i="1"/>
  <c r="AF30" i="1"/>
  <c r="AE30" i="1"/>
  <c r="AM29" i="1"/>
  <c r="AL29" i="1"/>
  <c r="AK29" i="1"/>
  <c r="AJ29" i="1"/>
  <c r="AI29" i="1"/>
  <c r="AH29" i="1"/>
  <c r="AG29" i="1"/>
  <c r="AF29" i="1"/>
  <c r="AE29" i="1"/>
  <c r="AD29" i="1"/>
  <c r="AC29" i="1"/>
  <c r="AB29" i="1"/>
  <c r="BG8" i="22" l="1"/>
  <c r="J240" i="26"/>
  <c r="J243" i="26" s="1"/>
  <c r="BF8" i="22"/>
  <c r="AB342" i="26"/>
  <c r="AG275" i="26"/>
  <c r="AH274" i="26"/>
  <c r="AZ390" i="26"/>
  <c r="AY391" i="26"/>
  <c r="AF341" i="26"/>
  <c r="AF340" i="26"/>
  <c r="AL364" i="26"/>
  <c r="AK365" i="26"/>
  <c r="BC404" i="26"/>
  <c r="BD403" i="26"/>
  <c r="BC311" i="26"/>
  <c r="BD310" i="26"/>
  <c r="BG416" i="26"/>
  <c r="BF417" i="26"/>
  <c r="AF262" i="26"/>
  <c r="AH352" i="26"/>
  <c r="AI351" i="26"/>
  <c r="AL379" i="26"/>
  <c r="AL380" i="26"/>
  <c r="AW293" i="26"/>
  <c r="AX292" i="26"/>
  <c r="AX393" i="26"/>
  <c r="AX392" i="26"/>
  <c r="AL284" i="26"/>
  <c r="AM283" i="26"/>
  <c r="AH335" i="26"/>
  <c r="AG339" i="26"/>
  <c r="AH338" i="26"/>
  <c r="AJ367" i="26"/>
  <c r="AJ366" i="26"/>
  <c r="BB405" i="26"/>
  <c r="BB406" i="26"/>
  <c r="AE266" i="26"/>
  <c r="AE267" i="26" s="1"/>
  <c r="AE268" i="26" s="1"/>
  <c r="AF265" i="26"/>
  <c r="BE419" i="26"/>
  <c r="BE418" i="26"/>
  <c r="BC302" i="26"/>
  <c r="BD301" i="26"/>
  <c r="BF320" i="26"/>
  <c r="BG319" i="26"/>
  <c r="AG354" i="26"/>
  <c r="AG353" i="26"/>
  <c r="AM378" i="26"/>
  <c r="AW377" i="26"/>
  <c r="AC67" i="26"/>
  <c r="AC68" i="26" s="1"/>
  <c r="AD67" i="26"/>
  <c r="AD68" i="26" s="1"/>
  <c r="AD242" i="26" s="1"/>
  <c r="AD9" i="26" s="1"/>
  <c r="AC242" i="26"/>
  <c r="AC9" i="26" s="1"/>
  <c r="AC142" i="26"/>
  <c r="AB142" i="26"/>
  <c r="AD142" i="26"/>
  <c r="BA203" i="26"/>
  <c r="AE152" i="26"/>
  <c r="AF151" i="26"/>
  <c r="AF140" i="26"/>
  <c r="AF141" i="26"/>
  <c r="AE135" i="26"/>
  <c r="AE142" i="26" s="1"/>
  <c r="AG138" i="26"/>
  <c r="AG139" i="26" s="1"/>
  <c r="AF65" i="26"/>
  <c r="AE66" i="26"/>
  <c r="AE67" i="26" s="1"/>
  <c r="AE68" i="26" s="1"/>
  <c r="AE103" i="26"/>
  <c r="AE104" i="26" s="1"/>
  <c r="AF98" i="26"/>
  <c r="AF102" i="26"/>
  <c r="AG101" i="26"/>
  <c r="AI74" i="26"/>
  <c r="AH75" i="26"/>
  <c r="AK83" i="26"/>
  <c r="AJ84" i="26"/>
  <c r="AL92" i="26"/>
  <c r="AG64" i="26"/>
  <c r="AI62" i="26"/>
  <c r="BE8" i="23"/>
  <c r="BH8" i="23"/>
  <c r="BH8" i="22"/>
  <c r="BH8" i="1"/>
  <c r="AG8" i="1"/>
  <c r="BG8" i="23"/>
  <c r="AL8" i="22"/>
  <c r="AX8" i="22"/>
  <c r="BG8" i="1"/>
  <c r="AI8" i="23"/>
  <c r="AY8" i="23"/>
  <c r="AK8" i="1"/>
  <c r="AY8" i="1"/>
  <c r="AE8" i="23"/>
  <c r="AM8" i="23"/>
  <c r="BC8" i="23"/>
  <c r="AH8" i="22"/>
  <c r="BB8" i="22"/>
  <c r="AE8" i="1"/>
  <c r="AI8" i="1"/>
  <c r="AM8" i="1"/>
  <c r="BC8" i="1"/>
  <c r="AG8" i="23"/>
  <c r="AK8" i="23"/>
  <c r="AW8" i="23"/>
  <c r="BA8" i="23"/>
  <c r="AF8" i="22"/>
  <c r="AJ8" i="22"/>
  <c r="AZ8" i="22"/>
  <c r="BD8" i="22"/>
  <c r="AF8" i="23"/>
  <c r="AH8" i="23"/>
  <c r="AJ8" i="23"/>
  <c r="AL8" i="23"/>
  <c r="AX8" i="23"/>
  <c r="AZ8" i="23"/>
  <c r="BB8" i="23"/>
  <c r="BD8" i="23"/>
  <c r="BF8" i="23"/>
  <c r="AE8" i="22"/>
  <c r="AG8" i="22"/>
  <c r="AI8" i="22"/>
  <c r="AK8" i="22"/>
  <c r="AM8" i="22"/>
  <c r="AW8" i="22"/>
  <c r="AY8" i="22"/>
  <c r="BA8" i="22"/>
  <c r="BC8" i="22"/>
  <c r="BE8" i="22"/>
  <c r="AF8" i="1"/>
  <c r="AH8" i="1"/>
  <c r="AJ8" i="1"/>
  <c r="AL8" i="1"/>
  <c r="AW8" i="1"/>
  <c r="BA8" i="1"/>
  <c r="BE8" i="1"/>
  <c r="AX8" i="1"/>
  <c r="AZ8" i="1"/>
  <c r="BB8" i="1"/>
  <c r="BD8" i="1"/>
  <c r="BF8" i="1"/>
  <c r="BH90" i="23"/>
  <c r="BG90" i="23"/>
  <c r="BF90" i="23"/>
  <c r="BE90" i="23"/>
  <c r="BD90" i="23"/>
  <c r="BC90" i="23"/>
  <c r="BB90" i="23"/>
  <c r="BA90" i="23"/>
  <c r="AZ90" i="23"/>
  <c r="BH89" i="23"/>
  <c r="BG89" i="23"/>
  <c r="BF89" i="23"/>
  <c r="BE89" i="23"/>
  <c r="BD89" i="23"/>
  <c r="BC89" i="23"/>
  <c r="BB89" i="23"/>
  <c r="BA89" i="23"/>
  <c r="AZ89" i="23"/>
  <c r="AY89" i="23"/>
  <c r="AX89" i="23"/>
  <c r="AW89" i="23"/>
  <c r="AM89" i="23"/>
  <c r="AL89" i="23"/>
  <c r="AK89" i="23"/>
  <c r="AJ89" i="23"/>
  <c r="AI89" i="23"/>
  <c r="AH89" i="23"/>
  <c r="AG89" i="23"/>
  <c r="AF89" i="23"/>
  <c r="AD69" i="23"/>
  <c r="AC69" i="23"/>
  <c r="AB69" i="23"/>
  <c r="BH67" i="23"/>
  <c r="BG67" i="23"/>
  <c r="BF67" i="23"/>
  <c r="BE67" i="23"/>
  <c r="BD67" i="23"/>
  <c r="BC67" i="23"/>
  <c r="BB67" i="23"/>
  <c r="BA67" i="23"/>
  <c r="AZ67" i="23"/>
  <c r="AY67" i="23"/>
  <c r="AX67" i="23"/>
  <c r="AW67" i="23"/>
  <c r="AM67" i="23"/>
  <c r="AL67" i="23"/>
  <c r="AK67" i="23"/>
  <c r="AJ67" i="23"/>
  <c r="AI67" i="23"/>
  <c r="AH67" i="23"/>
  <c r="AG67" i="23"/>
  <c r="AF67" i="23"/>
  <c r="AD66" i="23"/>
  <c r="AE67" i="23" s="1"/>
  <c r="AC66" i="23"/>
  <c r="AB66" i="23"/>
  <c r="AD65" i="23"/>
  <c r="AC65" i="23"/>
  <c r="AB65" i="23"/>
  <c r="AD64" i="23"/>
  <c r="AC64" i="23"/>
  <c r="AB64" i="23"/>
  <c r="AE63" i="23"/>
  <c r="R66" i="23"/>
  <c r="Q66" i="23"/>
  <c r="P66" i="23"/>
  <c r="O66" i="23"/>
  <c r="N66" i="23"/>
  <c r="M66" i="23"/>
  <c r="L66" i="23"/>
  <c r="K66" i="23"/>
  <c r="J66" i="23"/>
  <c r="I66" i="23"/>
  <c r="H66" i="23"/>
  <c r="G66" i="23"/>
  <c r="R64" i="23"/>
  <c r="Q64" i="23"/>
  <c r="P64" i="23"/>
  <c r="O64" i="23"/>
  <c r="N64" i="23"/>
  <c r="M64" i="23"/>
  <c r="L64" i="23"/>
  <c r="K64" i="23"/>
  <c r="J64" i="23"/>
  <c r="I64" i="23"/>
  <c r="H64" i="23"/>
  <c r="R57" i="23"/>
  <c r="Q57" i="23"/>
  <c r="P57" i="23"/>
  <c r="O57" i="23"/>
  <c r="N57" i="23"/>
  <c r="M57" i="23"/>
  <c r="L57" i="23"/>
  <c r="K57" i="23"/>
  <c r="J57" i="23"/>
  <c r="I57" i="23"/>
  <c r="H57" i="23"/>
  <c r="G57" i="23"/>
  <c r="R55" i="23"/>
  <c r="Q55" i="23"/>
  <c r="P55" i="23"/>
  <c r="O55" i="23"/>
  <c r="N55" i="23"/>
  <c r="M55" i="23"/>
  <c r="L55" i="23"/>
  <c r="K55" i="23"/>
  <c r="J55" i="23"/>
  <c r="I55" i="23"/>
  <c r="H55" i="23"/>
  <c r="U99" i="23"/>
  <c r="BH90" i="22"/>
  <c r="BG90" i="22"/>
  <c r="BF90" i="22"/>
  <c r="BE90" i="22"/>
  <c r="BD90" i="22"/>
  <c r="BC90" i="22"/>
  <c r="BB90" i="22"/>
  <c r="BA90" i="22"/>
  <c r="AZ90" i="22"/>
  <c r="BH89" i="22"/>
  <c r="BG89" i="22"/>
  <c r="BF89" i="22"/>
  <c r="BE89" i="22"/>
  <c r="BD89" i="22"/>
  <c r="BC89" i="22"/>
  <c r="BB89" i="22"/>
  <c r="BA89" i="22"/>
  <c r="AZ89" i="22"/>
  <c r="AY89" i="22"/>
  <c r="AX89" i="22"/>
  <c r="AW89" i="22"/>
  <c r="AM89" i="22"/>
  <c r="AL89" i="22"/>
  <c r="AK89" i="22"/>
  <c r="AJ89" i="22"/>
  <c r="AI89" i="22"/>
  <c r="AH89" i="22"/>
  <c r="AG89" i="22"/>
  <c r="AF89" i="22"/>
  <c r="AD69" i="22"/>
  <c r="AC69" i="22"/>
  <c r="AB69" i="22"/>
  <c r="BH67" i="22"/>
  <c r="BG67" i="22"/>
  <c r="BF67" i="22"/>
  <c r="BE67" i="22"/>
  <c r="BD67" i="22"/>
  <c r="BC67" i="22"/>
  <c r="BB67" i="22"/>
  <c r="BA67" i="22"/>
  <c r="AZ67" i="22"/>
  <c r="AY67" i="22"/>
  <c r="AX67" i="22"/>
  <c r="AW67" i="22"/>
  <c r="AM67" i="22"/>
  <c r="AL67" i="22"/>
  <c r="AK67" i="22"/>
  <c r="AJ67" i="22"/>
  <c r="AI67" i="22"/>
  <c r="AH67" i="22"/>
  <c r="AG67" i="22"/>
  <c r="AF67" i="22"/>
  <c r="AD66" i="22"/>
  <c r="AE67" i="22" s="1"/>
  <c r="AC66" i="22"/>
  <c r="AB66" i="22"/>
  <c r="AD65" i="22"/>
  <c r="AC65" i="22"/>
  <c r="AB65" i="22"/>
  <c r="AD64" i="22"/>
  <c r="AC64" i="22"/>
  <c r="AB64" i="22"/>
  <c r="AE63" i="22"/>
  <c r="R66" i="22"/>
  <c r="Q66" i="22"/>
  <c r="P66" i="22"/>
  <c r="O66" i="22"/>
  <c r="N66" i="22"/>
  <c r="M66" i="22"/>
  <c r="L66" i="22"/>
  <c r="K66" i="22"/>
  <c r="J66" i="22"/>
  <c r="I66" i="22"/>
  <c r="H66" i="22"/>
  <c r="G66" i="22"/>
  <c r="R64" i="22"/>
  <c r="Q64" i="22"/>
  <c r="P64" i="22"/>
  <c r="O64" i="22"/>
  <c r="N64" i="22"/>
  <c r="M64" i="22"/>
  <c r="L64" i="22"/>
  <c r="K64" i="22"/>
  <c r="J64" i="22"/>
  <c r="I64" i="22"/>
  <c r="H64" i="22"/>
  <c r="R57" i="22"/>
  <c r="Q57" i="22"/>
  <c r="P57" i="22"/>
  <c r="O57" i="22"/>
  <c r="N57" i="22"/>
  <c r="M57" i="22"/>
  <c r="L57" i="22"/>
  <c r="K57" i="22"/>
  <c r="J57" i="22"/>
  <c r="I57" i="22"/>
  <c r="H57" i="22"/>
  <c r="G57" i="22"/>
  <c r="R55" i="22"/>
  <c r="Q55" i="22"/>
  <c r="P55" i="22"/>
  <c r="O55" i="22"/>
  <c r="N55" i="22"/>
  <c r="M55" i="22"/>
  <c r="L55" i="22"/>
  <c r="K55" i="22"/>
  <c r="J55" i="22"/>
  <c r="I55" i="22"/>
  <c r="H55" i="22"/>
  <c r="Y91" i="23"/>
  <c r="W91" i="23"/>
  <c r="V91" i="23"/>
  <c r="U91" i="23"/>
  <c r="T91" i="23"/>
  <c r="AO92" i="23" s="1"/>
  <c r="Y68" i="23"/>
  <c r="W68" i="23"/>
  <c r="V68" i="23"/>
  <c r="U68" i="23"/>
  <c r="T68" i="23"/>
  <c r="AO69" i="23" s="1"/>
  <c r="Y63" i="23"/>
  <c r="W63" i="23"/>
  <c r="V63" i="23"/>
  <c r="U63" i="23"/>
  <c r="T63" i="23"/>
  <c r="AO65" i="23" s="1"/>
  <c r="C62" i="23"/>
  <c r="Y114" i="23"/>
  <c r="W114" i="23"/>
  <c r="V114" i="23"/>
  <c r="U114" i="23"/>
  <c r="T114" i="23"/>
  <c r="Y111" i="23"/>
  <c r="W111" i="23"/>
  <c r="V111" i="23"/>
  <c r="U111" i="23"/>
  <c r="T111" i="23"/>
  <c r="BH83" i="23"/>
  <c r="BG83" i="23"/>
  <c r="BF83" i="23"/>
  <c r="BE83" i="23"/>
  <c r="BD83" i="23"/>
  <c r="BC83" i="23"/>
  <c r="BB83" i="23"/>
  <c r="BA83" i="23"/>
  <c r="AZ83" i="23"/>
  <c r="BH82" i="23"/>
  <c r="BG82" i="23"/>
  <c r="BF82" i="23"/>
  <c r="BE82" i="23"/>
  <c r="BD82" i="23"/>
  <c r="BC82" i="23"/>
  <c r="BB82" i="23"/>
  <c r="BA82" i="23"/>
  <c r="AZ82" i="23"/>
  <c r="AY82" i="23"/>
  <c r="AX82" i="23"/>
  <c r="AW82" i="23"/>
  <c r="AM82" i="23"/>
  <c r="AL82" i="23"/>
  <c r="AK82" i="23"/>
  <c r="AJ82" i="23"/>
  <c r="AI82" i="23"/>
  <c r="AH82" i="23"/>
  <c r="AG82" i="23"/>
  <c r="AF82" i="23"/>
  <c r="AD60" i="23"/>
  <c r="AC60" i="23"/>
  <c r="AB60" i="23"/>
  <c r="Y59" i="23"/>
  <c r="W59" i="23"/>
  <c r="V59" i="23"/>
  <c r="U59" i="23"/>
  <c r="T59" i="23"/>
  <c r="AO60" i="23" s="1"/>
  <c r="BH58" i="23"/>
  <c r="BG58" i="23"/>
  <c r="BF58" i="23"/>
  <c r="BE58" i="23"/>
  <c r="BD58" i="23"/>
  <c r="BC58" i="23"/>
  <c r="BB58" i="23"/>
  <c r="BA58" i="23"/>
  <c r="AZ58" i="23"/>
  <c r="AY58" i="23"/>
  <c r="AX58" i="23"/>
  <c r="AW58" i="23"/>
  <c r="AM58" i="23"/>
  <c r="AL58" i="23"/>
  <c r="AK58" i="23"/>
  <c r="AJ58" i="23"/>
  <c r="AI58" i="23"/>
  <c r="AH58" i="23"/>
  <c r="AG58" i="23"/>
  <c r="AF58" i="23"/>
  <c r="AD57" i="23"/>
  <c r="AC57" i="23"/>
  <c r="AB57" i="23"/>
  <c r="AD56" i="23"/>
  <c r="AC56" i="23"/>
  <c r="AB56" i="23"/>
  <c r="AD55" i="23"/>
  <c r="AC55" i="23"/>
  <c r="AB55" i="23"/>
  <c r="AE54" i="23"/>
  <c r="Y54" i="23"/>
  <c r="W54" i="23"/>
  <c r="V54" i="23"/>
  <c r="U54" i="23"/>
  <c r="T54" i="23"/>
  <c r="AO56" i="23" s="1"/>
  <c r="C53" i="23"/>
  <c r="Y102" i="23"/>
  <c r="W102" i="23"/>
  <c r="V102" i="23"/>
  <c r="U102" i="23"/>
  <c r="T102" i="23"/>
  <c r="Y99" i="23"/>
  <c r="V99" i="23"/>
  <c r="T99" i="23"/>
  <c r="BH76" i="23"/>
  <c r="BG76" i="23"/>
  <c r="BF76" i="23"/>
  <c r="BE76" i="23"/>
  <c r="BD76" i="23"/>
  <c r="BC76" i="23"/>
  <c r="BB76" i="23"/>
  <c r="BA76" i="23"/>
  <c r="AZ76" i="23"/>
  <c r="AY76" i="23"/>
  <c r="AX76" i="23"/>
  <c r="AW76" i="23"/>
  <c r="BH75" i="23"/>
  <c r="BG75" i="23"/>
  <c r="BF75" i="23"/>
  <c r="BE75" i="23"/>
  <c r="BD75" i="23"/>
  <c r="BC75" i="23"/>
  <c r="BB75" i="23"/>
  <c r="BA75" i="23"/>
  <c r="AZ75" i="23"/>
  <c r="AY75" i="23"/>
  <c r="AX75" i="23"/>
  <c r="AW75" i="23"/>
  <c r="AM75" i="23"/>
  <c r="AL75" i="23"/>
  <c r="AK75" i="23"/>
  <c r="AJ75" i="23"/>
  <c r="AI75" i="23"/>
  <c r="AH75" i="23"/>
  <c r="AG75" i="23"/>
  <c r="AF75" i="23"/>
  <c r="AE75" i="23"/>
  <c r="Y50" i="23"/>
  <c r="V50" i="23"/>
  <c r="T50" i="23"/>
  <c r="BH49" i="23"/>
  <c r="BG49" i="23"/>
  <c r="BF49" i="23"/>
  <c r="BE49" i="23"/>
  <c r="BD49" i="23"/>
  <c r="BC49" i="23"/>
  <c r="BB49" i="23"/>
  <c r="BA49" i="23"/>
  <c r="AZ49" i="23"/>
  <c r="AY49" i="23"/>
  <c r="AX49" i="23"/>
  <c r="AW49" i="23"/>
  <c r="AM49" i="23"/>
  <c r="AL49" i="23"/>
  <c r="AK49" i="23"/>
  <c r="AJ49" i="23"/>
  <c r="AI49" i="23"/>
  <c r="AH49" i="23"/>
  <c r="AG49" i="23"/>
  <c r="AF49" i="23"/>
  <c r="AE49" i="23"/>
  <c r="AD49" i="23"/>
  <c r="AC49" i="23"/>
  <c r="H48" i="23"/>
  <c r="H46" i="23"/>
  <c r="C44" i="23"/>
  <c r="Y91" i="22"/>
  <c r="W91" i="22"/>
  <c r="V91" i="22"/>
  <c r="U91" i="22"/>
  <c r="T91" i="22"/>
  <c r="AO92" i="22" s="1"/>
  <c r="Y68" i="22"/>
  <c r="W68" i="22"/>
  <c r="V68" i="22"/>
  <c r="U68" i="22"/>
  <c r="T68" i="22"/>
  <c r="AO69" i="22" s="1"/>
  <c r="Y63" i="22"/>
  <c r="W63" i="22"/>
  <c r="V63" i="22"/>
  <c r="U63" i="22"/>
  <c r="T63" i="22"/>
  <c r="AO65" i="22" s="1"/>
  <c r="C62" i="22"/>
  <c r="Y114" i="22"/>
  <c r="W114" i="22"/>
  <c r="V114" i="22"/>
  <c r="U114" i="22"/>
  <c r="T114" i="22"/>
  <c r="Y111" i="22"/>
  <c r="W111" i="22"/>
  <c r="V111" i="22"/>
  <c r="U111" i="22"/>
  <c r="T111" i="22"/>
  <c r="BH83" i="22"/>
  <c r="BG83" i="22"/>
  <c r="BF83" i="22"/>
  <c r="BE83" i="22"/>
  <c r="BD83" i="22"/>
  <c r="BC83" i="22"/>
  <c r="BB83" i="22"/>
  <c r="BA83" i="22"/>
  <c r="AZ83" i="22"/>
  <c r="BH82" i="22"/>
  <c r="BG82" i="22"/>
  <c r="BF82" i="22"/>
  <c r="BE82" i="22"/>
  <c r="BD82" i="22"/>
  <c r="BC82" i="22"/>
  <c r="BB82" i="22"/>
  <c r="BA82" i="22"/>
  <c r="AZ82" i="22"/>
  <c r="AY82" i="22"/>
  <c r="AX82" i="22"/>
  <c r="AW82" i="22"/>
  <c r="AM82" i="22"/>
  <c r="AL82" i="22"/>
  <c r="AK82" i="22"/>
  <c r="AJ82" i="22"/>
  <c r="AI82" i="22"/>
  <c r="AH82" i="22"/>
  <c r="AG82" i="22"/>
  <c r="AF82" i="22"/>
  <c r="AD60" i="22"/>
  <c r="AC60" i="22"/>
  <c r="AB60" i="22"/>
  <c r="Y59" i="22"/>
  <c r="W59" i="22"/>
  <c r="V59" i="22"/>
  <c r="U59" i="22"/>
  <c r="T59" i="22"/>
  <c r="AO60" i="22" s="1"/>
  <c r="BH58" i="22"/>
  <c r="BG58" i="22"/>
  <c r="BF58" i="22"/>
  <c r="BE58" i="22"/>
  <c r="BD58" i="22"/>
  <c r="BC58" i="22"/>
  <c r="BB58" i="22"/>
  <c r="BA58" i="22"/>
  <c r="AZ58" i="22"/>
  <c r="AY58" i="22"/>
  <c r="AX58" i="22"/>
  <c r="AW58" i="22"/>
  <c r="AM58" i="22"/>
  <c r="AL58" i="22"/>
  <c r="AK58" i="22"/>
  <c r="AJ58" i="22"/>
  <c r="AI58" i="22"/>
  <c r="AH58" i="22"/>
  <c r="AG58" i="22"/>
  <c r="AF58" i="22"/>
  <c r="AD57" i="22"/>
  <c r="AE58" i="22" s="1"/>
  <c r="AC57" i="22"/>
  <c r="AB57" i="22"/>
  <c r="AD56" i="22"/>
  <c r="AC56" i="22"/>
  <c r="AB56" i="22"/>
  <c r="AD55" i="22"/>
  <c r="AC55" i="22"/>
  <c r="AB55" i="22"/>
  <c r="AE54" i="22"/>
  <c r="Y54" i="22"/>
  <c r="W54" i="22"/>
  <c r="V54" i="22"/>
  <c r="U54" i="22"/>
  <c r="T54" i="22"/>
  <c r="AO56" i="22" s="1"/>
  <c r="C53" i="22"/>
  <c r="Y102" i="22"/>
  <c r="W102" i="22"/>
  <c r="V102" i="22"/>
  <c r="U102" i="22"/>
  <c r="T102" i="22"/>
  <c r="U99" i="22"/>
  <c r="BH76" i="22"/>
  <c r="BG76" i="22"/>
  <c r="BF76" i="22"/>
  <c r="BE76" i="22"/>
  <c r="BD76" i="22"/>
  <c r="BC76" i="22"/>
  <c r="BB76" i="22"/>
  <c r="BA76" i="22"/>
  <c r="AZ76" i="22"/>
  <c r="AY76" i="22"/>
  <c r="AX76" i="22"/>
  <c r="AW76" i="22"/>
  <c r="BH75" i="22"/>
  <c r="BG75" i="22"/>
  <c r="BF75" i="22"/>
  <c r="BE75" i="22"/>
  <c r="BD75" i="22"/>
  <c r="BC75" i="22"/>
  <c r="BB75" i="22"/>
  <c r="BA75" i="22"/>
  <c r="AZ75" i="22"/>
  <c r="AY75" i="22"/>
  <c r="AX75" i="22"/>
  <c r="AW75" i="22"/>
  <c r="AM75" i="22"/>
  <c r="AL75" i="22"/>
  <c r="AK75" i="22"/>
  <c r="AJ75" i="22"/>
  <c r="AI75" i="22"/>
  <c r="AH75" i="22"/>
  <c r="AG75" i="22"/>
  <c r="AF75" i="22"/>
  <c r="AE75" i="22"/>
  <c r="Y50" i="22"/>
  <c r="V50" i="22"/>
  <c r="T50" i="22"/>
  <c r="BH49" i="22"/>
  <c r="BG49" i="22"/>
  <c r="BF49" i="22"/>
  <c r="BE49" i="22"/>
  <c r="BD49" i="22"/>
  <c r="BC49" i="22"/>
  <c r="BB49" i="22"/>
  <c r="BA49" i="22"/>
  <c r="AZ49" i="22"/>
  <c r="AY49" i="22"/>
  <c r="AX49" i="22"/>
  <c r="AW49" i="22"/>
  <c r="AM49" i="22"/>
  <c r="AL49" i="22"/>
  <c r="AK49" i="22"/>
  <c r="AJ49" i="22"/>
  <c r="AI49" i="22"/>
  <c r="AH49" i="22"/>
  <c r="AG49" i="22"/>
  <c r="AF49" i="22"/>
  <c r="AE49" i="22"/>
  <c r="AD49" i="22"/>
  <c r="AC49" i="22"/>
  <c r="H48" i="22"/>
  <c r="H46" i="22"/>
  <c r="C44" i="22"/>
  <c r="AD92" i="1"/>
  <c r="AC92" i="1"/>
  <c r="AB92" i="1"/>
  <c r="BH90" i="1"/>
  <c r="BG90" i="1"/>
  <c r="BF90" i="1"/>
  <c r="BE90" i="1"/>
  <c r="BD90" i="1"/>
  <c r="BC90" i="1"/>
  <c r="BB90" i="1"/>
  <c r="BA90" i="1"/>
  <c r="AZ90" i="1"/>
  <c r="BH89" i="1"/>
  <c r="BG89" i="1"/>
  <c r="BF89" i="1"/>
  <c r="BE89" i="1"/>
  <c r="BD89" i="1"/>
  <c r="BC89" i="1"/>
  <c r="BB89" i="1"/>
  <c r="BA89" i="1"/>
  <c r="AZ89" i="1"/>
  <c r="AY89" i="1"/>
  <c r="AX89" i="1"/>
  <c r="AW89" i="1"/>
  <c r="AM89" i="1"/>
  <c r="AL89" i="1"/>
  <c r="AK89" i="1"/>
  <c r="AJ89" i="1"/>
  <c r="AI89" i="1"/>
  <c r="AH89" i="1"/>
  <c r="AG89" i="1"/>
  <c r="AF89" i="1"/>
  <c r="AD69" i="1"/>
  <c r="AC69" i="1"/>
  <c r="AB69" i="1"/>
  <c r="BH67" i="1"/>
  <c r="BG67" i="1"/>
  <c r="BF67" i="1"/>
  <c r="BE67" i="1"/>
  <c r="BD67" i="1"/>
  <c r="BC67" i="1"/>
  <c r="BB67" i="1"/>
  <c r="BA67" i="1"/>
  <c r="AZ67" i="1"/>
  <c r="AY67" i="1"/>
  <c r="AX67" i="1"/>
  <c r="AW67" i="1"/>
  <c r="AM67" i="1"/>
  <c r="AL67" i="1"/>
  <c r="AK67" i="1"/>
  <c r="AJ67" i="1"/>
  <c r="AI67" i="1"/>
  <c r="AH67" i="1"/>
  <c r="AG67" i="1"/>
  <c r="AF67" i="1"/>
  <c r="AD66" i="1"/>
  <c r="AE67" i="1" s="1"/>
  <c r="AC66" i="1"/>
  <c r="AB66" i="1"/>
  <c r="AD65" i="1"/>
  <c r="AC65" i="1"/>
  <c r="AB65" i="1"/>
  <c r="AD64" i="1"/>
  <c r="AC64" i="1"/>
  <c r="AB64" i="1"/>
  <c r="AO63" i="1"/>
  <c r="AE63" i="1"/>
  <c r="AE68" i="1" s="1"/>
  <c r="AE54" i="1"/>
  <c r="AB45" i="1"/>
  <c r="R66" i="1"/>
  <c r="Q66" i="1"/>
  <c r="P66" i="1"/>
  <c r="O66" i="1"/>
  <c r="N66" i="1"/>
  <c r="M66" i="1"/>
  <c r="L66" i="1"/>
  <c r="K66" i="1"/>
  <c r="J66" i="1"/>
  <c r="I66" i="1"/>
  <c r="H66" i="1"/>
  <c r="G66" i="1"/>
  <c r="R64" i="1"/>
  <c r="Q64" i="1"/>
  <c r="P64" i="1"/>
  <c r="O64" i="1"/>
  <c r="N64" i="1"/>
  <c r="M64" i="1"/>
  <c r="L64" i="1"/>
  <c r="K64" i="1"/>
  <c r="J64" i="1"/>
  <c r="I64" i="1"/>
  <c r="H64" i="1"/>
  <c r="R57" i="1"/>
  <c r="Q57" i="1"/>
  <c r="P57" i="1"/>
  <c r="O57" i="1"/>
  <c r="N57" i="1"/>
  <c r="M57" i="1"/>
  <c r="L57" i="1"/>
  <c r="K57" i="1"/>
  <c r="J57" i="1"/>
  <c r="I57" i="1"/>
  <c r="H57" i="1"/>
  <c r="G57" i="1"/>
  <c r="R55" i="1"/>
  <c r="Q55" i="1"/>
  <c r="P55" i="1"/>
  <c r="O55" i="1"/>
  <c r="N55" i="1"/>
  <c r="M55" i="1"/>
  <c r="L55" i="1"/>
  <c r="K55" i="1"/>
  <c r="J55" i="1"/>
  <c r="I55" i="1"/>
  <c r="H55" i="1"/>
  <c r="BH49" i="1"/>
  <c r="BG49" i="1"/>
  <c r="BF49" i="1"/>
  <c r="BE49" i="1"/>
  <c r="BD49" i="1"/>
  <c r="BC49" i="1"/>
  <c r="BB49" i="1"/>
  <c r="BA49" i="1"/>
  <c r="AZ49" i="1"/>
  <c r="AY49" i="1"/>
  <c r="AX49" i="1"/>
  <c r="AW49" i="1"/>
  <c r="BH75" i="1"/>
  <c r="BG75" i="1"/>
  <c r="BF75" i="1"/>
  <c r="BE75" i="1"/>
  <c r="BD75" i="1"/>
  <c r="BC75" i="1"/>
  <c r="BB75" i="1"/>
  <c r="BA75" i="1"/>
  <c r="AZ75" i="1"/>
  <c r="AY75" i="1"/>
  <c r="AX75" i="1"/>
  <c r="AW75" i="1"/>
  <c r="AD75" i="1"/>
  <c r="AE75" i="1"/>
  <c r="AF75" i="1"/>
  <c r="AG75" i="1"/>
  <c r="AH75" i="1"/>
  <c r="AI75" i="1"/>
  <c r="AJ75" i="1"/>
  <c r="AK75" i="1"/>
  <c r="AL75" i="1"/>
  <c r="AM75" i="1"/>
  <c r="AC75" i="1"/>
  <c r="BH82" i="1"/>
  <c r="BG82" i="1"/>
  <c r="BF82" i="1"/>
  <c r="BE82" i="1"/>
  <c r="BD82" i="1"/>
  <c r="BC82" i="1"/>
  <c r="BB82" i="1"/>
  <c r="BA82" i="1"/>
  <c r="AZ82" i="1"/>
  <c r="AY82" i="1"/>
  <c r="AX82" i="1"/>
  <c r="AW82" i="1"/>
  <c r="AM82" i="1"/>
  <c r="AL82" i="1"/>
  <c r="AK82" i="1"/>
  <c r="AJ82" i="1"/>
  <c r="AI82" i="1"/>
  <c r="AH82" i="1"/>
  <c r="AG82" i="1"/>
  <c r="AF82" i="1"/>
  <c r="AD55" i="1"/>
  <c r="AC55" i="1"/>
  <c r="AB55" i="1"/>
  <c r="K240" i="26" l="1"/>
  <c r="K243" i="26" s="1"/>
  <c r="AF342" i="26"/>
  <c r="AM380" i="26"/>
  <c r="AM379" i="26"/>
  <c r="AG341" i="26"/>
  <c r="AG340" i="26"/>
  <c r="AI335" i="26"/>
  <c r="AW283" i="26"/>
  <c r="AM284" i="26"/>
  <c r="AX293" i="26"/>
  <c r="AY292" i="26"/>
  <c r="AI352" i="26"/>
  <c r="AJ351" i="26"/>
  <c r="BG417" i="26"/>
  <c r="BH416" i="26"/>
  <c r="BH417" i="26" s="1"/>
  <c r="BD311" i="26"/>
  <c r="BE310" i="26"/>
  <c r="BD404" i="26"/>
  <c r="BE403" i="26"/>
  <c r="AK366" i="26"/>
  <c r="AK367" i="26"/>
  <c r="AY392" i="26"/>
  <c r="AY393" i="26"/>
  <c r="AH275" i="26"/>
  <c r="AI274" i="26"/>
  <c r="AW378" i="26"/>
  <c r="AX377" i="26"/>
  <c r="BH319" i="26"/>
  <c r="BH320" i="26" s="1"/>
  <c r="BG320" i="26"/>
  <c r="BE301" i="26"/>
  <c r="BD302" i="26"/>
  <c r="AG265" i="26"/>
  <c r="AF266" i="26"/>
  <c r="AF267" i="26" s="1"/>
  <c r="AF268" i="26" s="1"/>
  <c r="AI338" i="26"/>
  <c r="AH339" i="26"/>
  <c r="AH354" i="26"/>
  <c r="AH353" i="26"/>
  <c r="AG262" i="26"/>
  <c r="BF418" i="26"/>
  <c r="BF419" i="26"/>
  <c r="BC406" i="26"/>
  <c r="BC405" i="26"/>
  <c r="AL365" i="26"/>
  <c r="AM364" i="26"/>
  <c r="AZ391" i="26"/>
  <c r="BA390" i="26"/>
  <c r="BA204" i="26"/>
  <c r="BB203" i="26"/>
  <c r="AG151" i="26"/>
  <c r="AF152" i="26"/>
  <c r="AE154" i="26"/>
  <c r="AE153" i="26"/>
  <c r="AG140" i="26"/>
  <c r="AG141" i="26"/>
  <c r="AH138" i="26"/>
  <c r="AH139" i="26" s="1"/>
  <c r="AF135" i="26"/>
  <c r="AF142" i="26" s="1"/>
  <c r="AG65" i="26"/>
  <c r="AF66" i="26"/>
  <c r="AF67" i="26" s="1"/>
  <c r="AF68" i="26" s="1"/>
  <c r="AH101" i="26"/>
  <c r="AG102" i="26"/>
  <c r="AG98" i="26"/>
  <c r="AF103" i="26"/>
  <c r="AF104" i="26" s="1"/>
  <c r="AM92" i="26"/>
  <c r="AL93" i="26"/>
  <c r="AL83" i="26"/>
  <c r="AK84" i="26"/>
  <c r="AJ74" i="26"/>
  <c r="AI75" i="26"/>
  <c r="AH64" i="26"/>
  <c r="AJ62" i="26"/>
  <c r="AE56" i="23"/>
  <c r="AE59" i="23"/>
  <c r="AE68" i="23"/>
  <c r="AE68" i="22"/>
  <c r="AE56" i="22"/>
  <c r="AE59" i="22"/>
  <c r="AF54" i="1"/>
  <c r="AE59" i="1"/>
  <c r="AC45" i="1"/>
  <c r="AB50" i="1"/>
  <c r="AB58" i="23"/>
  <c r="I58" i="1"/>
  <c r="K58" i="1"/>
  <c r="M58" i="1"/>
  <c r="O58" i="1"/>
  <c r="Q58" i="1"/>
  <c r="H67" i="1"/>
  <c r="J67" i="1"/>
  <c r="L67" i="1"/>
  <c r="N67" i="1"/>
  <c r="P67" i="1"/>
  <c r="AB58" i="22"/>
  <c r="T66" i="22"/>
  <c r="V66" i="22"/>
  <c r="Y66" i="22"/>
  <c r="U66" i="23"/>
  <c r="W66" i="23"/>
  <c r="H67" i="23"/>
  <c r="I67" i="23"/>
  <c r="K67" i="23"/>
  <c r="M67" i="23"/>
  <c r="O67" i="23"/>
  <c r="Q67" i="23"/>
  <c r="H58" i="22"/>
  <c r="I58" i="22"/>
  <c r="K58" i="22"/>
  <c r="M58" i="22"/>
  <c r="O58" i="22"/>
  <c r="Q58" i="22"/>
  <c r="AB67" i="22"/>
  <c r="AF63" i="22"/>
  <c r="AE65" i="22"/>
  <c r="AC67" i="22"/>
  <c r="AF63" i="1"/>
  <c r="AF68" i="1" s="1"/>
  <c r="AE65" i="1"/>
  <c r="AC67" i="1"/>
  <c r="R67" i="1"/>
  <c r="AB67" i="1"/>
  <c r="AD45" i="1"/>
  <c r="H58" i="1"/>
  <c r="J58" i="1"/>
  <c r="L58" i="1"/>
  <c r="N58" i="1"/>
  <c r="P58" i="1"/>
  <c r="R58" i="1"/>
  <c r="I67" i="1"/>
  <c r="K67" i="1"/>
  <c r="M67" i="1"/>
  <c r="O67" i="1"/>
  <c r="Q67" i="1"/>
  <c r="H58" i="23"/>
  <c r="I58" i="23"/>
  <c r="K58" i="23"/>
  <c r="M58" i="23"/>
  <c r="O58" i="23"/>
  <c r="Q58" i="23"/>
  <c r="AC67" i="23"/>
  <c r="T57" i="22"/>
  <c r="V57" i="22"/>
  <c r="Y57" i="22"/>
  <c r="U66" i="22"/>
  <c r="W66" i="22"/>
  <c r="H67" i="22"/>
  <c r="I67" i="22"/>
  <c r="K67" i="22"/>
  <c r="M67" i="22"/>
  <c r="O67" i="22"/>
  <c r="Q67" i="22"/>
  <c r="AF63" i="23"/>
  <c r="AF68" i="23" s="1"/>
  <c r="AE65" i="23"/>
  <c r="AB67" i="23"/>
  <c r="AD67" i="23"/>
  <c r="AF54" i="23"/>
  <c r="AF59" i="23" s="1"/>
  <c r="AD58" i="23"/>
  <c r="AC58" i="23"/>
  <c r="J67" i="23"/>
  <c r="L67" i="23"/>
  <c r="N67" i="23"/>
  <c r="P67" i="23"/>
  <c r="R67" i="23"/>
  <c r="J58" i="23"/>
  <c r="L58" i="23"/>
  <c r="N58" i="23"/>
  <c r="P58" i="23"/>
  <c r="R58" i="23"/>
  <c r="T57" i="23"/>
  <c r="V57" i="23"/>
  <c r="Y57" i="23"/>
  <c r="W99" i="23"/>
  <c r="G48" i="23"/>
  <c r="H49" i="23" s="1"/>
  <c r="U50" i="23"/>
  <c r="W50" i="23"/>
  <c r="V66" i="23"/>
  <c r="U57" i="23"/>
  <c r="W57" i="23"/>
  <c r="T45" i="23"/>
  <c r="T48" i="23" s="1"/>
  <c r="I48" i="23"/>
  <c r="I49" i="23" s="1"/>
  <c r="I46" i="23"/>
  <c r="AG63" i="22"/>
  <c r="AG68" i="22" s="1"/>
  <c r="AD67" i="22"/>
  <c r="W99" i="22"/>
  <c r="AF54" i="22"/>
  <c r="AC58" i="22"/>
  <c r="J67" i="22"/>
  <c r="L67" i="22"/>
  <c r="N67" i="22"/>
  <c r="P67" i="22"/>
  <c r="R67" i="22"/>
  <c r="J58" i="22"/>
  <c r="L58" i="22"/>
  <c r="N58" i="22"/>
  <c r="P58" i="22"/>
  <c r="R58" i="22"/>
  <c r="T99" i="22"/>
  <c r="V99" i="22"/>
  <c r="Y99" i="22"/>
  <c r="G48" i="22"/>
  <c r="H49" i="22" s="1"/>
  <c r="U50" i="22"/>
  <c r="W50" i="22"/>
  <c r="T45" i="22"/>
  <c r="T48" i="22" s="1"/>
  <c r="I48" i="22"/>
  <c r="I49" i="22" s="1"/>
  <c r="I46" i="22"/>
  <c r="AE58" i="23"/>
  <c r="T66" i="23"/>
  <c r="Y66" i="23"/>
  <c r="U57" i="22"/>
  <c r="W57" i="22"/>
  <c r="AD58" i="22"/>
  <c r="AE69" i="1"/>
  <c r="AO66" i="1"/>
  <c r="AD67" i="1"/>
  <c r="H46" i="1"/>
  <c r="BO37" i="23"/>
  <c r="BM37" i="23"/>
  <c r="BL37" i="23"/>
  <c r="BK37" i="23"/>
  <c r="BJ37" i="23"/>
  <c r="BO26" i="23"/>
  <c r="BM26" i="23"/>
  <c r="BL26" i="23"/>
  <c r="BK26" i="23"/>
  <c r="BJ26" i="23"/>
  <c r="AT37" i="23"/>
  <c r="AR37" i="23"/>
  <c r="AQ37" i="23"/>
  <c r="AP37" i="23"/>
  <c r="AO37" i="23"/>
  <c r="AT26" i="23"/>
  <c r="AR26" i="23"/>
  <c r="AQ26" i="23"/>
  <c r="AP26" i="23"/>
  <c r="AO26" i="23"/>
  <c r="AD25" i="23"/>
  <c r="AC25" i="23"/>
  <c r="AB25" i="23"/>
  <c r="AD24" i="23"/>
  <c r="AC24" i="23"/>
  <c r="AB24" i="23"/>
  <c r="AO54" i="1"/>
  <c r="AE56" i="1"/>
  <c r="AF56" i="1"/>
  <c r="AD253" i="21"/>
  <c r="AD257" i="21" s="1"/>
  <c r="AD25" i="21" s="1"/>
  <c r="AC253" i="21"/>
  <c r="AC257" i="21" s="1"/>
  <c r="AC25" i="21" s="1"/>
  <c r="AB253" i="21"/>
  <c r="AB257" i="21" s="1"/>
  <c r="AB25" i="21" s="1"/>
  <c r="B252" i="21"/>
  <c r="AM245" i="21"/>
  <c r="BH245" i="21" s="1"/>
  <c r="AL245" i="21"/>
  <c r="BG245" i="21" s="1"/>
  <c r="AK245" i="21"/>
  <c r="BF245" i="21" s="1"/>
  <c r="AJ245" i="21"/>
  <c r="BE245" i="21" s="1"/>
  <c r="AI245" i="21"/>
  <c r="BD245" i="21" s="1"/>
  <c r="AH245" i="21"/>
  <c r="BC245" i="21" s="1"/>
  <c r="AG245" i="21"/>
  <c r="BB245" i="21" s="1"/>
  <c r="AF245" i="21"/>
  <c r="BA245" i="21" s="1"/>
  <c r="AE245" i="21"/>
  <c r="AZ245" i="21" s="1"/>
  <c r="Y245" i="21"/>
  <c r="W245" i="21"/>
  <c r="V245" i="21"/>
  <c r="U245" i="21"/>
  <c r="T245" i="21"/>
  <c r="R241" i="21"/>
  <c r="Q241" i="21"/>
  <c r="P241" i="21"/>
  <c r="O241" i="21"/>
  <c r="N241" i="21"/>
  <c r="M241" i="21"/>
  <c r="L241" i="21"/>
  <c r="K241" i="21"/>
  <c r="J241" i="21"/>
  <c r="I241" i="21"/>
  <c r="H241" i="21"/>
  <c r="G241" i="21"/>
  <c r="AM239" i="21"/>
  <c r="BH239" i="21" s="1"/>
  <c r="AL239" i="21"/>
  <c r="BG239" i="21" s="1"/>
  <c r="AK239" i="21"/>
  <c r="BF239" i="21" s="1"/>
  <c r="AJ239" i="21"/>
  <c r="BE239" i="21" s="1"/>
  <c r="AI239" i="21"/>
  <c r="BD239" i="21" s="1"/>
  <c r="AH239" i="21"/>
  <c r="BC239" i="21" s="1"/>
  <c r="AG239" i="21"/>
  <c r="BB239" i="21" s="1"/>
  <c r="AF239" i="21"/>
  <c r="BA239" i="21" s="1"/>
  <c r="AE239" i="21"/>
  <c r="AZ239" i="21" s="1"/>
  <c r="AD239" i="21"/>
  <c r="AY239" i="21" s="1"/>
  <c r="AC239" i="21"/>
  <c r="AX239" i="21" s="1"/>
  <c r="AB239" i="21"/>
  <c r="AW239" i="21" s="1"/>
  <c r="AM237" i="21"/>
  <c r="BH237" i="21" s="1"/>
  <c r="AL237" i="21"/>
  <c r="BG237" i="21" s="1"/>
  <c r="AK237" i="21"/>
  <c r="BF237" i="21" s="1"/>
  <c r="AJ237" i="21"/>
  <c r="BE237" i="21" s="1"/>
  <c r="AI237" i="21"/>
  <c r="BD237" i="21" s="1"/>
  <c r="AH237" i="21"/>
  <c r="BC237" i="21" s="1"/>
  <c r="AG237" i="21"/>
  <c r="BB237" i="21" s="1"/>
  <c r="AF237" i="21"/>
  <c r="BA237" i="21" s="1"/>
  <c r="AE237" i="21"/>
  <c r="AZ237" i="21" s="1"/>
  <c r="AD237" i="21"/>
  <c r="AY237" i="21" s="1"/>
  <c r="AC237" i="21"/>
  <c r="AX237" i="21" s="1"/>
  <c r="AB237" i="21"/>
  <c r="AW237" i="21" s="1"/>
  <c r="AM235" i="21"/>
  <c r="AM241" i="21" s="1"/>
  <c r="AL235" i="21"/>
  <c r="AL241" i="21" s="1"/>
  <c r="AL242" i="21" s="1"/>
  <c r="AK235" i="21"/>
  <c r="AK241" i="21" s="1"/>
  <c r="AJ235" i="21"/>
  <c r="AJ241" i="21" s="1"/>
  <c r="AJ242" i="21" s="1"/>
  <c r="AI235" i="21"/>
  <c r="AI241" i="21" s="1"/>
  <c r="AH235" i="21"/>
  <c r="AH241" i="21" s="1"/>
  <c r="AG235" i="21"/>
  <c r="AG241" i="21" s="1"/>
  <c r="AF235" i="21"/>
  <c r="AF241" i="21" s="1"/>
  <c r="AF242" i="21" s="1"/>
  <c r="AE235" i="21"/>
  <c r="AE241" i="21" s="1"/>
  <c r="AD235" i="21"/>
  <c r="AD241" i="21" s="1"/>
  <c r="AD242" i="21" s="1"/>
  <c r="AC235" i="21"/>
  <c r="AC241" i="21" s="1"/>
  <c r="AB235" i="21"/>
  <c r="AB241" i="21" s="1"/>
  <c r="BO37" i="22"/>
  <c r="BM37" i="22"/>
  <c r="BL37" i="22"/>
  <c r="BK37" i="22"/>
  <c r="BJ37" i="22"/>
  <c r="BO26" i="22"/>
  <c r="BM26" i="22"/>
  <c r="BL26" i="22"/>
  <c r="BK26" i="22"/>
  <c r="BJ26" i="22"/>
  <c r="AT37" i="22"/>
  <c r="AR37" i="22"/>
  <c r="AQ37" i="22"/>
  <c r="AP37" i="22"/>
  <c r="AO37" i="22"/>
  <c r="AT26" i="22"/>
  <c r="AR26" i="22"/>
  <c r="AQ26" i="22"/>
  <c r="AP26" i="22"/>
  <c r="AO26" i="22"/>
  <c r="AD25" i="22"/>
  <c r="AC25" i="22"/>
  <c r="AB25" i="22"/>
  <c r="AD24" i="22"/>
  <c r="AC24" i="22"/>
  <c r="AB24" i="22"/>
  <c r="BO37" i="1"/>
  <c r="BM37" i="1"/>
  <c r="BL37" i="1"/>
  <c r="BK37" i="1"/>
  <c r="BJ37" i="1"/>
  <c r="BO26" i="1"/>
  <c r="BM26" i="1"/>
  <c r="BL26" i="1"/>
  <c r="BK26" i="1"/>
  <c r="BJ26" i="1"/>
  <c r="AT37" i="1"/>
  <c r="AR37" i="1"/>
  <c r="AQ37" i="1"/>
  <c r="AP37" i="1"/>
  <c r="AO37" i="1"/>
  <c r="AT26" i="1"/>
  <c r="AR26" i="1"/>
  <c r="AQ26" i="1"/>
  <c r="AP26" i="1"/>
  <c r="AO26" i="1"/>
  <c r="AD25" i="1"/>
  <c r="AC25" i="1"/>
  <c r="AB25" i="1"/>
  <c r="AD24" i="1"/>
  <c r="AC24" i="1"/>
  <c r="AB24" i="1"/>
  <c r="AD57" i="1"/>
  <c r="AC57" i="1"/>
  <c r="AB57" i="1"/>
  <c r="Y91" i="1"/>
  <c r="W91" i="1"/>
  <c r="V91" i="1"/>
  <c r="U91" i="1"/>
  <c r="T91" i="1"/>
  <c r="AO92" i="1" s="1"/>
  <c r="BH83" i="1"/>
  <c r="BG83" i="1"/>
  <c r="BF83" i="1"/>
  <c r="BE83" i="1"/>
  <c r="BD83" i="1"/>
  <c r="BC83" i="1"/>
  <c r="BB83" i="1"/>
  <c r="BA83" i="1"/>
  <c r="AZ83" i="1"/>
  <c r="L240" i="26" l="1"/>
  <c r="L243" i="26" s="1"/>
  <c r="AD50" i="1"/>
  <c r="AE45" i="1"/>
  <c r="AZ393" i="26"/>
  <c r="AZ392" i="26"/>
  <c r="AL367" i="26"/>
  <c r="AL366" i="26"/>
  <c r="AH341" i="26"/>
  <c r="AH340" i="26"/>
  <c r="AX378" i="26"/>
  <c r="AY377" i="26"/>
  <c r="AI275" i="26"/>
  <c r="AJ274" i="26"/>
  <c r="BD405" i="26"/>
  <c r="BD406" i="26"/>
  <c r="BG419" i="26"/>
  <c r="BG418" i="26"/>
  <c r="AI353" i="26"/>
  <c r="AI354" i="26"/>
  <c r="AW284" i="26"/>
  <c r="AX283" i="26"/>
  <c r="AJ335" i="26"/>
  <c r="BB390" i="26"/>
  <c r="BA391" i="26"/>
  <c r="AW364" i="26"/>
  <c r="AM365" i="26"/>
  <c r="AH262" i="26"/>
  <c r="AI339" i="26"/>
  <c r="AJ338" i="26"/>
  <c r="AG266" i="26"/>
  <c r="AG267" i="26" s="1"/>
  <c r="AG268" i="26" s="1"/>
  <c r="AH265" i="26"/>
  <c r="BE302" i="26"/>
  <c r="BF301" i="26"/>
  <c r="AW379" i="26"/>
  <c r="AW380" i="26"/>
  <c r="BE404" i="26"/>
  <c r="BF403" i="26"/>
  <c r="BE311" i="26"/>
  <c r="BF310" i="26"/>
  <c r="BH419" i="26"/>
  <c r="BH418" i="26"/>
  <c r="AJ352" i="26"/>
  <c r="AK351" i="26"/>
  <c r="AY293" i="26"/>
  <c r="AZ292" i="26"/>
  <c r="AG342" i="26"/>
  <c r="BA206" i="26"/>
  <c r="BA205" i="26"/>
  <c r="BB204" i="26"/>
  <c r="BC203" i="26"/>
  <c r="AG152" i="26"/>
  <c r="AH151" i="26"/>
  <c r="AF154" i="26"/>
  <c r="AF153" i="26"/>
  <c r="AH140" i="26"/>
  <c r="AH141" i="26"/>
  <c r="AG135" i="26"/>
  <c r="AG142" i="26" s="1"/>
  <c r="AI138" i="26"/>
  <c r="AI139" i="26" s="1"/>
  <c r="AH65" i="26"/>
  <c r="AG66" i="26"/>
  <c r="AG67" i="26" s="1"/>
  <c r="AG68" i="26" s="1"/>
  <c r="AG103" i="26"/>
  <c r="AG104" i="26" s="1"/>
  <c r="AH98" i="26"/>
  <c r="AH102" i="26"/>
  <c r="AI101" i="26"/>
  <c r="AK74" i="26"/>
  <c r="AJ75" i="26"/>
  <c r="AM83" i="26"/>
  <c r="AL84" i="26"/>
  <c r="AM93" i="26"/>
  <c r="AW92" i="26"/>
  <c r="AI64" i="26"/>
  <c r="AK62" i="26"/>
  <c r="BM245" i="21"/>
  <c r="AF65" i="22"/>
  <c r="AF68" i="22"/>
  <c r="AP68" i="22" s="1"/>
  <c r="AG54" i="22"/>
  <c r="AG56" i="22" s="1"/>
  <c r="AF59" i="22"/>
  <c r="AE69" i="22"/>
  <c r="AP63" i="22"/>
  <c r="AP65" i="22" s="1"/>
  <c r="AC47" i="1"/>
  <c r="AC50" i="1"/>
  <c r="AG54" i="1"/>
  <c r="AF59" i="1"/>
  <c r="AF60" i="23"/>
  <c r="AF56" i="22"/>
  <c r="AF65" i="1"/>
  <c r="AF56" i="23"/>
  <c r="AE60" i="22"/>
  <c r="AG63" i="1"/>
  <c r="AG54" i="23"/>
  <c r="AG59" i="23" s="1"/>
  <c r="AD47" i="1"/>
  <c r="AE69" i="23"/>
  <c r="AF65" i="23"/>
  <c r="AG63" i="23"/>
  <c r="AG68" i="23" s="1"/>
  <c r="AP68" i="23" s="1"/>
  <c r="J48" i="23"/>
  <c r="J49" i="23" s="1"/>
  <c r="J46" i="23"/>
  <c r="AG65" i="22"/>
  <c r="AH63" i="22"/>
  <c r="J48" i="22"/>
  <c r="J49" i="22" s="1"/>
  <c r="J46" i="22"/>
  <c r="AE60" i="23"/>
  <c r="AF69" i="1"/>
  <c r="J46" i="1"/>
  <c r="I46" i="1"/>
  <c r="AO25" i="23"/>
  <c r="AO24" i="23"/>
  <c r="AO25" i="21"/>
  <c r="AO257" i="21"/>
  <c r="AC242" i="21"/>
  <c r="AE242" i="21"/>
  <c r="AP241" i="21"/>
  <c r="AG242" i="21"/>
  <c r="AI242" i="21"/>
  <c r="AK242" i="21"/>
  <c r="AR241" i="21"/>
  <c r="AM242" i="21"/>
  <c r="BL245" i="21"/>
  <c r="AX235" i="21"/>
  <c r="AX241" i="21" s="1"/>
  <c r="AZ235" i="21"/>
  <c r="AZ241" i="21" s="1"/>
  <c r="BB235" i="21"/>
  <c r="BB241" i="21" s="1"/>
  <c r="BD235" i="21"/>
  <c r="BD241" i="21" s="1"/>
  <c r="BF235" i="21"/>
  <c r="BF241" i="21" s="1"/>
  <c r="BH235" i="21"/>
  <c r="BH241" i="21" s="1"/>
  <c r="U241" i="21"/>
  <c r="W241" i="21"/>
  <c r="BK245" i="21"/>
  <c r="AB242" i="21"/>
  <c r="AT241" i="21"/>
  <c r="AO241" i="21"/>
  <c r="AH242" i="21"/>
  <c r="AQ241" i="21"/>
  <c r="AW235" i="21"/>
  <c r="AW241" i="21" s="1"/>
  <c r="AY235" i="21"/>
  <c r="AY241" i="21" s="1"/>
  <c r="BA235" i="21"/>
  <c r="BA241" i="21" s="1"/>
  <c r="BC235" i="21"/>
  <c r="BC241" i="21" s="1"/>
  <c r="BE235" i="21"/>
  <c r="BE241" i="21" s="1"/>
  <c r="BG235" i="21"/>
  <c r="BG241" i="21" s="1"/>
  <c r="T241" i="21"/>
  <c r="V241" i="21"/>
  <c r="Y241" i="21"/>
  <c r="AO24" i="22"/>
  <c r="AO25" i="22"/>
  <c r="AO24" i="1"/>
  <c r="AO25" i="1"/>
  <c r="G224" i="21"/>
  <c r="G221" i="21"/>
  <c r="I217" i="21"/>
  <c r="J217" i="21" s="1"/>
  <c r="H217" i="21"/>
  <c r="G207" i="21"/>
  <c r="G204" i="21"/>
  <c r="H200" i="21"/>
  <c r="I200" i="21" s="1"/>
  <c r="J200" i="21" s="1"/>
  <c r="G183" i="21"/>
  <c r="G166" i="21"/>
  <c r="H166" i="21" s="1"/>
  <c r="G149" i="21"/>
  <c r="H149" i="21" s="1"/>
  <c r="I149" i="21" s="1"/>
  <c r="AM137" i="21"/>
  <c r="BH137" i="21" s="1"/>
  <c r="AL137" i="21"/>
  <c r="BG137" i="21" s="1"/>
  <c r="AK137" i="21"/>
  <c r="BF137" i="21" s="1"/>
  <c r="AJ137" i="21"/>
  <c r="BE137" i="21" s="1"/>
  <c r="AI137" i="21"/>
  <c r="BD137" i="21" s="1"/>
  <c r="AH137" i="21"/>
  <c r="BC137" i="21" s="1"/>
  <c r="AG137" i="21"/>
  <c r="BB137" i="21" s="1"/>
  <c r="AF137" i="21"/>
  <c r="BA137" i="21" s="1"/>
  <c r="AE137" i="21"/>
  <c r="AZ137" i="21" s="1"/>
  <c r="AD137" i="21"/>
  <c r="AY137" i="21" s="1"/>
  <c r="AC137" i="21"/>
  <c r="AX137" i="21" s="1"/>
  <c r="AB137" i="21"/>
  <c r="AW137" i="21" s="1"/>
  <c r="AM131" i="21"/>
  <c r="BH131" i="21" s="1"/>
  <c r="AL131" i="21"/>
  <c r="BG131" i="21" s="1"/>
  <c r="AK131" i="21"/>
  <c r="BF131" i="21" s="1"/>
  <c r="AJ131" i="21"/>
  <c r="BE131" i="21" s="1"/>
  <c r="AI131" i="21"/>
  <c r="BD131" i="21" s="1"/>
  <c r="AH131" i="21"/>
  <c r="BC131" i="21" s="1"/>
  <c r="AG131" i="21"/>
  <c r="BB131" i="21" s="1"/>
  <c r="AF131" i="21"/>
  <c r="BA131" i="21" s="1"/>
  <c r="AE131" i="21"/>
  <c r="AZ131" i="21" s="1"/>
  <c r="AD131" i="21"/>
  <c r="AY131" i="21" s="1"/>
  <c r="AC131" i="21"/>
  <c r="AX131" i="21" s="1"/>
  <c r="AB131" i="21"/>
  <c r="AW131" i="21" s="1"/>
  <c r="AM129" i="21"/>
  <c r="BH129" i="21" s="1"/>
  <c r="AL129" i="21"/>
  <c r="BG129" i="21" s="1"/>
  <c r="AK129" i="21"/>
  <c r="BF129" i="21" s="1"/>
  <c r="AJ129" i="21"/>
  <c r="BE129" i="21" s="1"/>
  <c r="AI129" i="21"/>
  <c r="BD129" i="21" s="1"/>
  <c r="AH129" i="21"/>
  <c r="BC129" i="21" s="1"/>
  <c r="AG129" i="21"/>
  <c r="BB129" i="21" s="1"/>
  <c r="AF129" i="21"/>
  <c r="BA129" i="21" s="1"/>
  <c r="AE129" i="21"/>
  <c r="AZ129" i="21" s="1"/>
  <c r="AD129" i="21"/>
  <c r="AY129" i="21" s="1"/>
  <c r="AC129" i="21"/>
  <c r="AX129" i="21" s="1"/>
  <c r="AB129" i="21"/>
  <c r="AW129" i="21" s="1"/>
  <c r="AM127" i="21"/>
  <c r="BH127" i="21" s="1"/>
  <c r="AL127" i="21"/>
  <c r="BG127" i="21" s="1"/>
  <c r="AK127" i="21"/>
  <c r="BF127" i="21" s="1"/>
  <c r="AJ127" i="21"/>
  <c r="BE127" i="21" s="1"/>
  <c r="AI127" i="21"/>
  <c r="BD127" i="21" s="1"/>
  <c r="AH127" i="21"/>
  <c r="BC127" i="21" s="1"/>
  <c r="AG127" i="21"/>
  <c r="BB127" i="21" s="1"/>
  <c r="AF127" i="21"/>
  <c r="BA127" i="21" s="1"/>
  <c r="AE127" i="21"/>
  <c r="AZ127" i="21" s="1"/>
  <c r="AD127" i="21"/>
  <c r="AY127" i="21" s="1"/>
  <c r="AC127" i="21"/>
  <c r="AX127" i="21" s="1"/>
  <c r="AB127" i="21"/>
  <c r="AW127" i="21" s="1"/>
  <c r="BO26" i="20"/>
  <c r="BM26" i="20"/>
  <c r="BL26" i="20"/>
  <c r="BK26" i="20"/>
  <c r="BJ26" i="20"/>
  <c r="AT26" i="20"/>
  <c r="AR26" i="20"/>
  <c r="AQ26" i="20"/>
  <c r="AP26" i="20"/>
  <c r="AO26" i="20"/>
  <c r="AM300" i="20"/>
  <c r="BH300" i="20" s="1"/>
  <c r="AL300" i="20"/>
  <c r="BG300" i="20" s="1"/>
  <c r="AK300" i="20"/>
  <c r="BF300" i="20" s="1"/>
  <c r="AJ300" i="20"/>
  <c r="BE300" i="20" s="1"/>
  <c r="AI300" i="20"/>
  <c r="BD300" i="20" s="1"/>
  <c r="AH300" i="20"/>
  <c r="BC300" i="20" s="1"/>
  <c r="AG300" i="20"/>
  <c r="BB300" i="20" s="1"/>
  <c r="AF300" i="20"/>
  <c r="BA300" i="20" s="1"/>
  <c r="AE300" i="20"/>
  <c r="AZ300" i="20" s="1"/>
  <c r="AD300" i="20"/>
  <c r="AY300" i="20" s="1"/>
  <c r="AC300" i="20"/>
  <c r="AX300" i="20" s="1"/>
  <c r="AB300" i="20"/>
  <c r="AW300" i="20" s="1"/>
  <c r="Y300" i="20"/>
  <c r="W300" i="20"/>
  <c r="V300" i="20"/>
  <c r="U300" i="20"/>
  <c r="T300" i="20"/>
  <c r="R296" i="20"/>
  <c r="Q296" i="20"/>
  <c r="P296" i="20"/>
  <c r="O296" i="20"/>
  <c r="N296" i="20"/>
  <c r="M296" i="20"/>
  <c r="L296" i="20"/>
  <c r="K296" i="20"/>
  <c r="J296" i="20"/>
  <c r="I296" i="20"/>
  <c r="H296" i="20"/>
  <c r="G296" i="20"/>
  <c r="AM294" i="20"/>
  <c r="BH294" i="20" s="1"/>
  <c r="AL294" i="20"/>
  <c r="BG294" i="20" s="1"/>
  <c r="AK294" i="20"/>
  <c r="BF294" i="20" s="1"/>
  <c r="AJ294" i="20"/>
  <c r="BE294" i="20" s="1"/>
  <c r="AI294" i="20"/>
  <c r="BD294" i="20" s="1"/>
  <c r="AH294" i="20"/>
  <c r="BC294" i="20" s="1"/>
  <c r="AG294" i="20"/>
  <c r="BB294" i="20" s="1"/>
  <c r="AF294" i="20"/>
  <c r="BA294" i="20" s="1"/>
  <c r="AE294" i="20"/>
  <c r="AZ294" i="20" s="1"/>
  <c r="AD294" i="20"/>
  <c r="AY294" i="20" s="1"/>
  <c r="AC294" i="20"/>
  <c r="AX294" i="20" s="1"/>
  <c r="AB294" i="20"/>
  <c r="AW294" i="20" s="1"/>
  <c r="AM292" i="20"/>
  <c r="BH292" i="20" s="1"/>
  <c r="AL292" i="20"/>
  <c r="BG292" i="20" s="1"/>
  <c r="AK292" i="20"/>
  <c r="BF292" i="20" s="1"/>
  <c r="AJ292" i="20"/>
  <c r="BE292" i="20" s="1"/>
  <c r="AI292" i="20"/>
  <c r="BD292" i="20" s="1"/>
  <c r="AH292" i="20"/>
  <c r="BC292" i="20" s="1"/>
  <c r="AG292" i="20"/>
  <c r="BB292" i="20" s="1"/>
  <c r="AF292" i="20"/>
  <c r="BA292" i="20" s="1"/>
  <c r="AE292" i="20"/>
  <c r="AZ292" i="20" s="1"/>
  <c r="AD292" i="20"/>
  <c r="AY292" i="20" s="1"/>
  <c r="AC292" i="20"/>
  <c r="AX292" i="20" s="1"/>
  <c r="AB292" i="20"/>
  <c r="AW292" i="20" s="1"/>
  <c r="AM290" i="20"/>
  <c r="BH290" i="20" s="1"/>
  <c r="AL290" i="20"/>
  <c r="AL296" i="20" s="1"/>
  <c r="AK290" i="20"/>
  <c r="BF290" i="20" s="1"/>
  <c r="AJ290" i="20"/>
  <c r="AJ296" i="20" s="1"/>
  <c r="AI290" i="20"/>
  <c r="BD290" i="20" s="1"/>
  <c r="AH290" i="20"/>
  <c r="AH296" i="20" s="1"/>
  <c r="AG290" i="20"/>
  <c r="BB290" i="20" s="1"/>
  <c r="AF290" i="20"/>
  <c r="AF296" i="20" s="1"/>
  <c r="AE290" i="20"/>
  <c r="AZ290" i="20" s="1"/>
  <c r="AD290" i="20"/>
  <c r="AD296" i="20" s="1"/>
  <c r="AC290" i="20"/>
  <c r="AX290" i="20" s="1"/>
  <c r="AB290" i="20"/>
  <c r="AB296" i="20" s="1"/>
  <c r="G279" i="20"/>
  <c r="G276" i="20"/>
  <c r="I272" i="20"/>
  <c r="J272" i="20" s="1"/>
  <c r="H272" i="20"/>
  <c r="G262" i="20"/>
  <c r="H255" i="20"/>
  <c r="I255" i="20" s="1"/>
  <c r="G245" i="20"/>
  <c r="G242" i="20"/>
  <c r="H238" i="20"/>
  <c r="I238" i="20" s="1"/>
  <c r="J238" i="20" s="1"/>
  <c r="K238" i="20" s="1"/>
  <c r="L238" i="20" s="1"/>
  <c r="G221" i="20"/>
  <c r="H221" i="20" s="1"/>
  <c r="I221" i="20" s="1"/>
  <c r="AM210" i="20"/>
  <c r="BH210" i="20" s="1"/>
  <c r="AL210" i="20"/>
  <c r="BG210" i="20" s="1"/>
  <c r="AK210" i="20"/>
  <c r="BF210" i="20" s="1"/>
  <c r="AJ210" i="20"/>
  <c r="BE210" i="20" s="1"/>
  <c r="AI210" i="20"/>
  <c r="BD210" i="20" s="1"/>
  <c r="AH210" i="20"/>
  <c r="BC210" i="20" s="1"/>
  <c r="AG210" i="20"/>
  <c r="BB210" i="20" s="1"/>
  <c r="AF210" i="20"/>
  <c r="BA210" i="20" s="1"/>
  <c r="AE210" i="20"/>
  <c r="AZ210" i="20" s="1"/>
  <c r="AD210" i="20"/>
  <c r="AY210" i="20" s="1"/>
  <c r="AC210" i="20"/>
  <c r="AX210" i="20" s="1"/>
  <c r="AB210" i="20"/>
  <c r="AW210" i="20" s="1"/>
  <c r="AM204" i="20"/>
  <c r="BH204" i="20" s="1"/>
  <c r="AL204" i="20"/>
  <c r="BG204" i="20" s="1"/>
  <c r="AK204" i="20"/>
  <c r="BF204" i="20" s="1"/>
  <c r="AJ204" i="20"/>
  <c r="BE204" i="20" s="1"/>
  <c r="AI204" i="20"/>
  <c r="BD204" i="20" s="1"/>
  <c r="AH204" i="20"/>
  <c r="BC204" i="20" s="1"/>
  <c r="AG204" i="20"/>
  <c r="BB204" i="20" s="1"/>
  <c r="AF204" i="20"/>
  <c r="BA204" i="20" s="1"/>
  <c r="AE204" i="20"/>
  <c r="AZ204" i="20" s="1"/>
  <c r="AD204" i="20"/>
  <c r="AY204" i="20" s="1"/>
  <c r="AC204" i="20"/>
  <c r="AX204" i="20" s="1"/>
  <c r="AB204" i="20"/>
  <c r="AW204" i="20" s="1"/>
  <c r="AM202" i="20"/>
  <c r="BH202" i="20" s="1"/>
  <c r="AL202" i="20"/>
  <c r="BG202" i="20" s="1"/>
  <c r="AK202" i="20"/>
  <c r="BF202" i="20" s="1"/>
  <c r="AJ202" i="20"/>
  <c r="BE202" i="20" s="1"/>
  <c r="AI202" i="20"/>
  <c r="BD202" i="20" s="1"/>
  <c r="AH202" i="20"/>
  <c r="BC202" i="20" s="1"/>
  <c r="AG202" i="20"/>
  <c r="BB202" i="20" s="1"/>
  <c r="AF202" i="20"/>
  <c r="BA202" i="20" s="1"/>
  <c r="AE202" i="20"/>
  <c r="AZ202" i="20" s="1"/>
  <c r="AD202" i="20"/>
  <c r="AY202" i="20" s="1"/>
  <c r="AC202" i="20"/>
  <c r="AX202" i="20" s="1"/>
  <c r="AB202" i="20"/>
  <c r="AW202" i="20" s="1"/>
  <c r="AC200" i="20"/>
  <c r="AX200" i="20" s="1"/>
  <c r="AD200" i="20"/>
  <c r="AD206" i="20" s="1"/>
  <c r="AE200" i="20"/>
  <c r="AZ200" i="20" s="1"/>
  <c r="AF200" i="20"/>
  <c r="AF206" i="20" s="1"/>
  <c r="AG200" i="20"/>
  <c r="BB200" i="20" s="1"/>
  <c r="AH200" i="20"/>
  <c r="AH206" i="20" s="1"/>
  <c r="AI200" i="20"/>
  <c r="BD200" i="20" s="1"/>
  <c r="AJ200" i="20"/>
  <c r="AJ206" i="20" s="1"/>
  <c r="AK200" i="20"/>
  <c r="BF200" i="20" s="1"/>
  <c r="AL200" i="20"/>
  <c r="AL206" i="20" s="1"/>
  <c r="AM200" i="20"/>
  <c r="BH200" i="20" s="1"/>
  <c r="AB200" i="20"/>
  <c r="AW200" i="20" s="1"/>
  <c r="Y210" i="20"/>
  <c r="W210" i="20"/>
  <c r="V210" i="20"/>
  <c r="U210" i="20"/>
  <c r="T210" i="20"/>
  <c r="AK206" i="20"/>
  <c r="AG206" i="20"/>
  <c r="AC206" i="20"/>
  <c r="AB206" i="20"/>
  <c r="R206" i="20"/>
  <c r="Q206" i="20"/>
  <c r="P206" i="20"/>
  <c r="O206" i="20"/>
  <c r="N206" i="20"/>
  <c r="M206" i="20"/>
  <c r="L206" i="20"/>
  <c r="K206" i="20"/>
  <c r="J206" i="20"/>
  <c r="I206" i="20"/>
  <c r="H206" i="20"/>
  <c r="G206" i="20"/>
  <c r="G189" i="20"/>
  <c r="G186" i="20"/>
  <c r="H182" i="20"/>
  <c r="I182" i="20" s="1"/>
  <c r="G172" i="20"/>
  <c r="H165" i="20"/>
  <c r="I165" i="20" s="1"/>
  <c r="G155" i="20"/>
  <c r="G152" i="20"/>
  <c r="H148" i="20"/>
  <c r="I148" i="20" s="1"/>
  <c r="G131" i="20"/>
  <c r="H131" i="20" s="1"/>
  <c r="BO26" i="16"/>
  <c r="BM26" i="16"/>
  <c r="BL26" i="16"/>
  <c r="BK26" i="16"/>
  <c r="BJ26" i="16"/>
  <c r="AT26" i="16"/>
  <c r="AR26" i="16"/>
  <c r="AQ26" i="16"/>
  <c r="AP26" i="16"/>
  <c r="AO26" i="16"/>
  <c r="AM238" i="16"/>
  <c r="BH238" i="16" s="1"/>
  <c r="AL238" i="16"/>
  <c r="BG238" i="16" s="1"/>
  <c r="AK238" i="16"/>
  <c r="BF238" i="16" s="1"/>
  <c r="AJ238" i="16"/>
  <c r="BE238" i="16" s="1"/>
  <c r="AI238" i="16"/>
  <c r="BD238" i="16" s="1"/>
  <c r="AH238" i="16"/>
  <c r="BC238" i="16" s="1"/>
  <c r="AG238" i="16"/>
  <c r="BB238" i="16" s="1"/>
  <c r="AF238" i="16"/>
  <c r="BA238" i="16" s="1"/>
  <c r="AE238" i="16"/>
  <c r="AZ238" i="16" s="1"/>
  <c r="AD238" i="16"/>
  <c r="AY238" i="16" s="1"/>
  <c r="AC238" i="16"/>
  <c r="AX238" i="16" s="1"/>
  <c r="AB238" i="16"/>
  <c r="AW238" i="16" s="1"/>
  <c r="AM234" i="16"/>
  <c r="BH234" i="16" s="1"/>
  <c r="AL234" i="16"/>
  <c r="BG234" i="16" s="1"/>
  <c r="AK234" i="16"/>
  <c r="BF234" i="16" s="1"/>
  <c r="AJ234" i="16"/>
  <c r="BE234" i="16" s="1"/>
  <c r="AI234" i="16"/>
  <c r="BD234" i="16" s="1"/>
  <c r="AH234" i="16"/>
  <c r="BC234" i="16" s="1"/>
  <c r="AG234" i="16"/>
  <c r="BB234" i="16" s="1"/>
  <c r="AF234" i="16"/>
  <c r="BA234" i="16" s="1"/>
  <c r="AE234" i="16"/>
  <c r="AZ234" i="16" s="1"/>
  <c r="AD234" i="16"/>
  <c r="AY234" i="16" s="1"/>
  <c r="AC234" i="16"/>
  <c r="AX234" i="16" s="1"/>
  <c r="AB234" i="16"/>
  <c r="AW234" i="16" s="1"/>
  <c r="AM230" i="16"/>
  <c r="BH230" i="16" s="1"/>
  <c r="AL230" i="16"/>
  <c r="BG230" i="16" s="1"/>
  <c r="AK230" i="16"/>
  <c r="BF230" i="16" s="1"/>
  <c r="AJ230" i="16"/>
  <c r="BE230" i="16" s="1"/>
  <c r="AI230" i="16"/>
  <c r="BD230" i="16" s="1"/>
  <c r="AH230" i="16"/>
  <c r="BC230" i="16" s="1"/>
  <c r="AG230" i="16"/>
  <c r="BB230" i="16" s="1"/>
  <c r="AF230" i="16"/>
  <c r="BA230" i="16" s="1"/>
  <c r="AE230" i="16"/>
  <c r="AZ230" i="16" s="1"/>
  <c r="AD230" i="16"/>
  <c r="AY230" i="16" s="1"/>
  <c r="AC230" i="16"/>
  <c r="AX230" i="16" s="1"/>
  <c r="AB230" i="16"/>
  <c r="AW230" i="16" s="1"/>
  <c r="AM226" i="16"/>
  <c r="BH226" i="16" s="1"/>
  <c r="AL226" i="16"/>
  <c r="BG226" i="16" s="1"/>
  <c r="AK226" i="16"/>
  <c r="BF226" i="16" s="1"/>
  <c r="AJ226" i="16"/>
  <c r="BE226" i="16" s="1"/>
  <c r="AI226" i="16"/>
  <c r="BD226" i="16" s="1"/>
  <c r="AH226" i="16"/>
  <c r="BC226" i="16" s="1"/>
  <c r="AG226" i="16"/>
  <c r="BB226" i="16" s="1"/>
  <c r="AF226" i="16"/>
  <c r="BA226" i="16" s="1"/>
  <c r="AE226" i="16"/>
  <c r="AZ226" i="16" s="1"/>
  <c r="AD226" i="16"/>
  <c r="AY226" i="16" s="1"/>
  <c r="AC226" i="16"/>
  <c r="AX226" i="16" s="1"/>
  <c r="AB226" i="16"/>
  <c r="AW226" i="16" s="1"/>
  <c r="AM220" i="16"/>
  <c r="BH220" i="16" s="1"/>
  <c r="AL220" i="16"/>
  <c r="BG220" i="16" s="1"/>
  <c r="AK220" i="16"/>
  <c r="BF220" i="16" s="1"/>
  <c r="AJ220" i="16"/>
  <c r="BE220" i="16" s="1"/>
  <c r="AI220" i="16"/>
  <c r="BD220" i="16" s="1"/>
  <c r="AH220" i="16"/>
  <c r="BC220" i="16" s="1"/>
  <c r="AG220" i="16"/>
  <c r="BB220" i="16" s="1"/>
  <c r="AF220" i="16"/>
  <c r="BA220" i="16" s="1"/>
  <c r="AE220" i="16"/>
  <c r="AZ220" i="16" s="1"/>
  <c r="AD220" i="16"/>
  <c r="AY220" i="16" s="1"/>
  <c r="AC220" i="16"/>
  <c r="AX220" i="16" s="1"/>
  <c r="AB220" i="16"/>
  <c r="AW220" i="16" s="1"/>
  <c r="AM218" i="16"/>
  <c r="BH218" i="16" s="1"/>
  <c r="AL218" i="16"/>
  <c r="BG218" i="16" s="1"/>
  <c r="AK218" i="16"/>
  <c r="BF218" i="16" s="1"/>
  <c r="AJ218" i="16"/>
  <c r="BE218" i="16" s="1"/>
  <c r="AI218" i="16"/>
  <c r="AH218" i="16"/>
  <c r="BC218" i="16" s="1"/>
  <c r="AG218" i="16"/>
  <c r="BB218" i="16" s="1"/>
  <c r="AF218" i="16"/>
  <c r="BA218" i="16" s="1"/>
  <c r="AE218" i="16"/>
  <c r="AZ218" i="16" s="1"/>
  <c r="AD218" i="16"/>
  <c r="AY218" i="16" s="1"/>
  <c r="AC218" i="16"/>
  <c r="AX218" i="16" s="1"/>
  <c r="AB218" i="16"/>
  <c r="AW218" i="16" s="1"/>
  <c r="AM216" i="16"/>
  <c r="AM222" i="16" s="1"/>
  <c r="AL216" i="16"/>
  <c r="AK216" i="16"/>
  <c r="AJ216" i="16"/>
  <c r="AI216" i="16"/>
  <c r="BD216" i="16" s="1"/>
  <c r="AH216" i="16"/>
  <c r="AG216" i="16"/>
  <c r="AF216" i="16"/>
  <c r="AE216" i="16"/>
  <c r="AE222" i="16" s="1"/>
  <c r="AD216" i="16"/>
  <c r="AC216" i="16"/>
  <c r="AB216" i="16"/>
  <c r="AM210" i="16"/>
  <c r="BH210" i="16" s="1"/>
  <c r="AL210" i="16"/>
  <c r="BG210" i="16" s="1"/>
  <c r="AK210" i="16"/>
  <c r="BF210" i="16" s="1"/>
  <c r="AJ210" i="16"/>
  <c r="BE210" i="16" s="1"/>
  <c r="AI210" i="16"/>
  <c r="BD210" i="16" s="1"/>
  <c r="AH210" i="16"/>
  <c r="BC210" i="16" s="1"/>
  <c r="AG210" i="16"/>
  <c r="BB210" i="16" s="1"/>
  <c r="AF210" i="16"/>
  <c r="BA210" i="16" s="1"/>
  <c r="AE210" i="16"/>
  <c r="AZ210" i="16" s="1"/>
  <c r="AD210" i="16"/>
  <c r="AY210" i="16" s="1"/>
  <c r="AC210" i="16"/>
  <c r="AX210" i="16" s="1"/>
  <c r="AB210" i="16"/>
  <c r="AW210" i="16" s="1"/>
  <c r="AM208" i="16"/>
  <c r="BH208" i="16" s="1"/>
  <c r="AL208" i="16"/>
  <c r="BG208" i="16" s="1"/>
  <c r="AK208" i="16"/>
  <c r="BF208" i="16" s="1"/>
  <c r="AJ208" i="16"/>
  <c r="BE208" i="16" s="1"/>
  <c r="AI208" i="16"/>
  <c r="BD208" i="16" s="1"/>
  <c r="AH208" i="16"/>
  <c r="BC208" i="16" s="1"/>
  <c r="AG208" i="16"/>
  <c r="BB208" i="16" s="1"/>
  <c r="AF208" i="16"/>
  <c r="BA208" i="16" s="1"/>
  <c r="AE208" i="16"/>
  <c r="AZ208" i="16" s="1"/>
  <c r="AD208" i="16"/>
  <c r="AY208" i="16" s="1"/>
  <c r="AC208" i="16"/>
  <c r="AX208" i="16" s="1"/>
  <c r="AB208" i="16"/>
  <c r="AW208" i="16" s="1"/>
  <c r="AM206" i="16"/>
  <c r="AM212" i="16" s="1"/>
  <c r="AL206" i="16"/>
  <c r="AL212" i="16" s="1"/>
  <c r="AK206" i="16"/>
  <c r="AK212" i="16" s="1"/>
  <c r="AJ206" i="16"/>
  <c r="AJ212" i="16" s="1"/>
  <c r="AI206" i="16"/>
  <c r="AI212" i="16" s="1"/>
  <c r="AH206" i="16"/>
  <c r="AH212" i="16" s="1"/>
  <c r="AG206" i="16"/>
  <c r="BB206" i="16" s="1"/>
  <c r="BB212" i="16" s="1"/>
  <c r="AF206" i="16"/>
  <c r="AF212" i="16" s="1"/>
  <c r="AE206" i="16"/>
  <c r="AE212" i="16" s="1"/>
  <c r="AD206" i="16"/>
  <c r="AD212" i="16" s="1"/>
  <c r="AC206" i="16"/>
  <c r="AC212" i="16" s="1"/>
  <c r="AB206" i="16"/>
  <c r="AB212" i="16" s="1"/>
  <c r="AM200" i="16"/>
  <c r="BH200" i="16" s="1"/>
  <c r="AL200" i="16"/>
  <c r="BG200" i="16" s="1"/>
  <c r="AK200" i="16"/>
  <c r="BF200" i="16" s="1"/>
  <c r="AJ200" i="16"/>
  <c r="BE200" i="16" s="1"/>
  <c r="AI200" i="16"/>
  <c r="BD200" i="16" s="1"/>
  <c r="AH200" i="16"/>
  <c r="BC200" i="16" s="1"/>
  <c r="AG200" i="16"/>
  <c r="BB200" i="16" s="1"/>
  <c r="AF200" i="16"/>
  <c r="BA200" i="16" s="1"/>
  <c r="AE200" i="16"/>
  <c r="AZ200" i="16" s="1"/>
  <c r="AD200" i="16"/>
  <c r="AY200" i="16" s="1"/>
  <c r="AC200" i="16"/>
  <c r="AX200" i="16" s="1"/>
  <c r="AB200" i="16"/>
  <c r="AW200" i="16" s="1"/>
  <c r="AM198" i="16"/>
  <c r="BH198" i="16" s="1"/>
  <c r="AL198" i="16"/>
  <c r="BG198" i="16" s="1"/>
  <c r="AK198" i="16"/>
  <c r="BF198" i="16" s="1"/>
  <c r="AJ198" i="16"/>
  <c r="BE198" i="16" s="1"/>
  <c r="AI198" i="16"/>
  <c r="BD198" i="16" s="1"/>
  <c r="AH198" i="16"/>
  <c r="BC198" i="16" s="1"/>
  <c r="AG198" i="16"/>
  <c r="BB198" i="16" s="1"/>
  <c r="AF198" i="16"/>
  <c r="BA198" i="16" s="1"/>
  <c r="AE198" i="16"/>
  <c r="AZ198" i="16" s="1"/>
  <c r="AD198" i="16"/>
  <c r="AY198" i="16" s="1"/>
  <c r="AC198" i="16"/>
  <c r="AX198" i="16" s="1"/>
  <c r="AB198" i="16"/>
  <c r="AW198" i="16" s="1"/>
  <c r="AM196" i="16"/>
  <c r="AM202" i="16" s="1"/>
  <c r="AL196" i="16"/>
  <c r="AL202" i="16" s="1"/>
  <c r="AK196" i="16"/>
  <c r="AJ196" i="16"/>
  <c r="AJ202" i="16" s="1"/>
  <c r="AI196" i="16"/>
  <c r="AI202" i="16" s="1"/>
  <c r="AH196" i="16"/>
  <c r="AH202" i="16" s="1"/>
  <c r="AG196" i="16"/>
  <c r="BB196" i="16" s="1"/>
  <c r="BB202" i="16" s="1"/>
  <c r="AF196" i="16"/>
  <c r="AF202" i="16" s="1"/>
  <c r="AE196" i="16"/>
  <c r="AE202" i="16" s="1"/>
  <c r="AD196" i="16"/>
  <c r="AD202" i="16" s="1"/>
  <c r="AC196" i="16"/>
  <c r="AB196" i="16"/>
  <c r="AB202" i="16" s="1"/>
  <c r="Y238" i="16"/>
  <c r="W238" i="16"/>
  <c r="V238" i="16"/>
  <c r="U238" i="16"/>
  <c r="T238" i="16"/>
  <c r="Y234" i="16"/>
  <c r="W234" i="16"/>
  <c r="V234" i="16"/>
  <c r="U234" i="16"/>
  <c r="T234" i="16"/>
  <c r="Y230" i="16"/>
  <c r="W230" i="16"/>
  <c r="V230" i="16"/>
  <c r="U230" i="16"/>
  <c r="T230" i="16"/>
  <c r="Y226" i="16"/>
  <c r="W226" i="16"/>
  <c r="V226" i="16"/>
  <c r="U226" i="16"/>
  <c r="T226" i="16"/>
  <c r="R222" i="16"/>
  <c r="Q222" i="16"/>
  <c r="P222" i="16"/>
  <c r="O222" i="16"/>
  <c r="N222" i="16"/>
  <c r="M222" i="16"/>
  <c r="L222" i="16"/>
  <c r="K222" i="16"/>
  <c r="J222" i="16"/>
  <c r="I222" i="16"/>
  <c r="H222" i="16"/>
  <c r="G222" i="16"/>
  <c r="R212" i="16"/>
  <c r="Q212" i="16"/>
  <c r="P212" i="16"/>
  <c r="O212" i="16"/>
  <c r="N212" i="16"/>
  <c r="M212" i="16"/>
  <c r="L212" i="16"/>
  <c r="K212" i="16"/>
  <c r="J212" i="16"/>
  <c r="I212" i="16"/>
  <c r="H212" i="16"/>
  <c r="G212" i="16"/>
  <c r="R202" i="16"/>
  <c r="Q202" i="16"/>
  <c r="P202" i="16"/>
  <c r="O202" i="16"/>
  <c r="N202" i="16"/>
  <c r="M202" i="16"/>
  <c r="L202" i="16"/>
  <c r="K202" i="16"/>
  <c r="J202" i="16"/>
  <c r="I202" i="16"/>
  <c r="H202" i="16"/>
  <c r="G202" i="16"/>
  <c r="G185" i="16"/>
  <c r="G182" i="16"/>
  <c r="H178" i="16"/>
  <c r="G161" i="16"/>
  <c r="G144" i="16"/>
  <c r="H144" i="16" s="1"/>
  <c r="AM133" i="16"/>
  <c r="BH133" i="16" s="1"/>
  <c r="AL133" i="16"/>
  <c r="BG133" i="16" s="1"/>
  <c r="AK133" i="16"/>
  <c r="BF133" i="16" s="1"/>
  <c r="AJ133" i="16"/>
  <c r="BE133" i="16" s="1"/>
  <c r="AI133" i="16"/>
  <c r="BD133" i="16" s="1"/>
  <c r="AH133" i="16"/>
  <c r="BC133" i="16" s="1"/>
  <c r="AG133" i="16"/>
  <c r="BB133" i="16" s="1"/>
  <c r="AF133" i="16"/>
  <c r="BA133" i="16" s="1"/>
  <c r="AE133" i="16"/>
  <c r="AZ133" i="16" s="1"/>
  <c r="AD133" i="16"/>
  <c r="AY133" i="16" s="1"/>
  <c r="AC133" i="16"/>
  <c r="AX133" i="16" s="1"/>
  <c r="AB133" i="16"/>
  <c r="AW133" i="16" s="1"/>
  <c r="AM129" i="16"/>
  <c r="BH129" i="16" s="1"/>
  <c r="AL129" i="16"/>
  <c r="BG129" i="16" s="1"/>
  <c r="AK129" i="16"/>
  <c r="BF129" i="16" s="1"/>
  <c r="AJ129" i="16"/>
  <c r="BE129" i="16" s="1"/>
  <c r="AI129" i="16"/>
  <c r="BD129" i="16" s="1"/>
  <c r="AH129" i="16"/>
  <c r="BC129" i="16" s="1"/>
  <c r="AG129" i="16"/>
  <c r="BB129" i="16" s="1"/>
  <c r="AF129" i="16"/>
  <c r="BA129" i="16" s="1"/>
  <c r="AE129" i="16"/>
  <c r="AZ129" i="16" s="1"/>
  <c r="AD129" i="16"/>
  <c r="AY129" i="16" s="1"/>
  <c r="AC129" i="16"/>
  <c r="AX129" i="16" s="1"/>
  <c r="AB129" i="16"/>
  <c r="AW129" i="16" s="1"/>
  <c r="AM125" i="16"/>
  <c r="BH125" i="16" s="1"/>
  <c r="AL125" i="16"/>
  <c r="BG125" i="16" s="1"/>
  <c r="AK125" i="16"/>
  <c r="BF125" i="16" s="1"/>
  <c r="AJ125" i="16"/>
  <c r="BE125" i="16" s="1"/>
  <c r="AI125" i="16"/>
  <c r="BD125" i="16" s="1"/>
  <c r="AH125" i="16"/>
  <c r="BC125" i="16" s="1"/>
  <c r="AG125" i="16"/>
  <c r="BB125" i="16" s="1"/>
  <c r="AF125" i="16"/>
  <c r="BA125" i="16" s="1"/>
  <c r="AE125" i="16"/>
  <c r="AZ125" i="16" s="1"/>
  <c r="AD125" i="16"/>
  <c r="AY125" i="16" s="1"/>
  <c r="AC125" i="16"/>
  <c r="AX125" i="16" s="1"/>
  <c r="AB125" i="16"/>
  <c r="AW125" i="16" s="1"/>
  <c r="AM121" i="16"/>
  <c r="BH121" i="16" s="1"/>
  <c r="AL121" i="16"/>
  <c r="BG121" i="16" s="1"/>
  <c r="AK121" i="16"/>
  <c r="BF121" i="16" s="1"/>
  <c r="AJ121" i="16"/>
  <c r="BE121" i="16" s="1"/>
  <c r="AI121" i="16"/>
  <c r="BD121" i="16" s="1"/>
  <c r="AH121" i="16"/>
  <c r="BC121" i="16" s="1"/>
  <c r="AG121" i="16"/>
  <c r="BB121" i="16" s="1"/>
  <c r="AF121" i="16"/>
  <c r="BA121" i="16" s="1"/>
  <c r="AE121" i="16"/>
  <c r="AZ121" i="16" s="1"/>
  <c r="AD121" i="16"/>
  <c r="AY121" i="16" s="1"/>
  <c r="AC121" i="16"/>
  <c r="AX121" i="16" s="1"/>
  <c r="AB121" i="16"/>
  <c r="AW121" i="16" s="1"/>
  <c r="AM115" i="16"/>
  <c r="BH115" i="16" s="1"/>
  <c r="AL115" i="16"/>
  <c r="BG115" i="16" s="1"/>
  <c r="AK115" i="16"/>
  <c r="BF115" i="16" s="1"/>
  <c r="AJ115" i="16"/>
  <c r="BE115" i="16" s="1"/>
  <c r="AI115" i="16"/>
  <c r="BD115" i="16" s="1"/>
  <c r="AH115" i="16"/>
  <c r="BC115" i="16" s="1"/>
  <c r="AG115" i="16"/>
  <c r="BB115" i="16" s="1"/>
  <c r="AF115" i="16"/>
  <c r="BA115" i="16" s="1"/>
  <c r="AE115" i="16"/>
  <c r="AZ115" i="16" s="1"/>
  <c r="AD115" i="16"/>
  <c r="AY115" i="16" s="1"/>
  <c r="AC115" i="16"/>
  <c r="AX115" i="16" s="1"/>
  <c r="AB115" i="16"/>
  <c r="AW115" i="16" s="1"/>
  <c r="AM113" i="16"/>
  <c r="BH113" i="16" s="1"/>
  <c r="AL113" i="16"/>
  <c r="BG113" i="16" s="1"/>
  <c r="AK113" i="16"/>
  <c r="BF113" i="16" s="1"/>
  <c r="AJ113" i="16"/>
  <c r="BE113" i="16" s="1"/>
  <c r="AI113" i="16"/>
  <c r="BD113" i="16" s="1"/>
  <c r="AH113" i="16"/>
  <c r="BC113" i="16" s="1"/>
  <c r="AG113" i="16"/>
  <c r="BB113" i="16" s="1"/>
  <c r="AF113" i="16"/>
  <c r="BA113" i="16" s="1"/>
  <c r="AE113" i="16"/>
  <c r="AZ113" i="16" s="1"/>
  <c r="AD113" i="16"/>
  <c r="AY113" i="16" s="1"/>
  <c r="AC113" i="16"/>
  <c r="AX113" i="16" s="1"/>
  <c r="AB113" i="16"/>
  <c r="AW113" i="16" s="1"/>
  <c r="AM111" i="16"/>
  <c r="BH111" i="16" s="1"/>
  <c r="AL111" i="16"/>
  <c r="BG111" i="16" s="1"/>
  <c r="AK111" i="16"/>
  <c r="BF111" i="16" s="1"/>
  <c r="AJ111" i="16"/>
  <c r="BE111" i="16" s="1"/>
  <c r="AI111" i="16"/>
  <c r="BD111" i="16" s="1"/>
  <c r="AH111" i="16"/>
  <c r="BC111" i="16" s="1"/>
  <c r="AG111" i="16"/>
  <c r="BB111" i="16" s="1"/>
  <c r="AF111" i="16"/>
  <c r="BA111" i="16" s="1"/>
  <c r="AE111" i="16"/>
  <c r="AZ111" i="16" s="1"/>
  <c r="AD111" i="16"/>
  <c r="AY111" i="16" s="1"/>
  <c r="AC111" i="16"/>
  <c r="AX111" i="16" s="1"/>
  <c r="AB111" i="16"/>
  <c r="AW111" i="16" s="1"/>
  <c r="AM105" i="16"/>
  <c r="BH105" i="16" s="1"/>
  <c r="AL105" i="16"/>
  <c r="BG105" i="16" s="1"/>
  <c r="AK105" i="16"/>
  <c r="BF105" i="16" s="1"/>
  <c r="AJ105" i="16"/>
  <c r="BE105" i="16" s="1"/>
  <c r="AI105" i="16"/>
  <c r="BD105" i="16" s="1"/>
  <c r="AH105" i="16"/>
  <c r="BC105" i="16" s="1"/>
  <c r="AG105" i="16"/>
  <c r="BB105" i="16" s="1"/>
  <c r="AF105" i="16"/>
  <c r="BA105" i="16" s="1"/>
  <c r="AE105" i="16"/>
  <c r="AZ105" i="16" s="1"/>
  <c r="AD105" i="16"/>
  <c r="AY105" i="16" s="1"/>
  <c r="AC105" i="16"/>
  <c r="AX105" i="16" s="1"/>
  <c r="AB105" i="16"/>
  <c r="AW105" i="16" s="1"/>
  <c r="AM103" i="16"/>
  <c r="BH103" i="16" s="1"/>
  <c r="AL103" i="16"/>
  <c r="BG103" i="16" s="1"/>
  <c r="AK103" i="16"/>
  <c r="BF103" i="16" s="1"/>
  <c r="AJ103" i="16"/>
  <c r="BE103" i="16" s="1"/>
  <c r="AI103" i="16"/>
  <c r="BD103" i="16" s="1"/>
  <c r="AH103" i="16"/>
  <c r="BC103" i="16" s="1"/>
  <c r="AG103" i="16"/>
  <c r="BB103" i="16" s="1"/>
  <c r="AF103" i="16"/>
  <c r="BA103" i="16" s="1"/>
  <c r="AE103" i="16"/>
  <c r="AZ103" i="16" s="1"/>
  <c r="AD103" i="16"/>
  <c r="AY103" i="16" s="1"/>
  <c r="AC103" i="16"/>
  <c r="AX103" i="16" s="1"/>
  <c r="AB103" i="16"/>
  <c r="AW103" i="16" s="1"/>
  <c r="AM101" i="16"/>
  <c r="BH101" i="16" s="1"/>
  <c r="AL101" i="16"/>
  <c r="BG101" i="16" s="1"/>
  <c r="AK101" i="16"/>
  <c r="BF101" i="16" s="1"/>
  <c r="AJ101" i="16"/>
  <c r="BE101" i="16" s="1"/>
  <c r="AI101" i="16"/>
  <c r="BD101" i="16" s="1"/>
  <c r="AH101" i="16"/>
  <c r="BC101" i="16" s="1"/>
  <c r="AG101" i="16"/>
  <c r="BB101" i="16" s="1"/>
  <c r="AF101" i="16"/>
  <c r="BA101" i="16" s="1"/>
  <c r="AE101" i="16"/>
  <c r="AZ101" i="16" s="1"/>
  <c r="AD101" i="16"/>
  <c r="AY101" i="16" s="1"/>
  <c r="AC101" i="16"/>
  <c r="AX101" i="16" s="1"/>
  <c r="AB101" i="16"/>
  <c r="AW101" i="16" s="1"/>
  <c r="AM95" i="16"/>
  <c r="BH95" i="16" s="1"/>
  <c r="AL95" i="16"/>
  <c r="BG95" i="16" s="1"/>
  <c r="AK95" i="16"/>
  <c r="BF95" i="16" s="1"/>
  <c r="AJ95" i="16"/>
  <c r="BE95" i="16" s="1"/>
  <c r="AI95" i="16"/>
  <c r="BD95" i="16" s="1"/>
  <c r="AH95" i="16"/>
  <c r="BC95" i="16" s="1"/>
  <c r="AG95" i="16"/>
  <c r="BB95" i="16" s="1"/>
  <c r="AF95" i="16"/>
  <c r="BA95" i="16" s="1"/>
  <c r="AE95" i="16"/>
  <c r="AZ95" i="16" s="1"/>
  <c r="AD95" i="16"/>
  <c r="AY95" i="16" s="1"/>
  <c r="AC95" i="16"/>
  <c r="AX95" i="16" s="1"/>
  <c r="AB95" i="16"/>
  <c r="AW95" i="16" s="1"/>
  <c r="AM93" i="16"/>
  <c r="BH93" i="16" s="1"/>
  <c r="AL93" i="16"/>
  <c r="BG93" i="16" s="1"/>
  <c r="AK93" i="16"/>
  <c r="BF93" i="16" s="1"/>
  <c r="AJ93" i="16"/>
  <c r="BE93" i="16" s="1"/>
  <c r="AI93" i="16"/>
  <c r="BD93" i="16" s="1"/>
  <c r="AH93" i="16"/>
  <c r="BC93" i="16" s="1"/>
  <c r="AG93" i="16"/>
  <c r="BB93" i="16" s="1"/>
  <c r="AF93" i="16"/>
  <c r="BA93" i="16" s="1"/>
  <c r="AE93" i="16"/>
  <c r="AZ93" i="16" s="1"/>
  <c r="AD93" i="16"/>
  <c r="AY93" i="16" s="1"/>
  <c r="AC93" i="16"/>
  <c r="AX93" i="16" s="1"/>
  <c r="AB93" i="16"/>
  <c r="AW93" i="16" s="1"/>
  <c r="AC91" i="16"/>
  <c r="AX91" i="16" s="1"/>
  <c r="AD91" i="16"/>
  <c r="AY91" i="16" s="1"/>
  <c r="AE91" i="16"/>
  <c r="AZ91" i="16" s="1"/>
  <c r="AF91" i="16"/>
  <c r="BA91" i="16" s="1"/>
  <c r="AG91" i="16"/>
  <c r="BB91" i="16" s="1"/>
  <c r="AH91" i="16"/>
  <c r="BC91" i="16" s="1"/>
  <c r="AI91" i="16"/>
  <c r="BD91" i="16" s="1"/>
  <c r="AJ91" i="16"/>
  <c r="BE91" i="16" s="1"/>
  <c r="AK91" i="16"/>
  <c r="BF91" i="16" s="1"/>
  <c r="AL91" i="16"/>
  <c r="BG91" i="16" s="1"/>
  <c r="AM91" i="16"/>
  <c r="BH91" i="16" s="1"/>
  <c r="AB91" i="16"/>
  <c r="AW91" i="16" s="1"/>
  <c r="BL238" i="16" l="1"/>
  <c r="M240" i="26"/>
  <c r="M243" i="26" s="1"/>
  <c r="AE50" i="1"/>
  <c r="BA292" i="26"/>
  <c r="AZ293" i="26"/>
  <c r="AK352" i="26"/>
  <c r="AL351" i="26"/>
  <c r="BF311" i="26"/>
  <c r="BG310" i="26"/>
  <c r="BG403" i="26"/>
  <c r="BF404" i="26"/>
  <c r="BG301" i="26"/>
  <c r="BF302" i="26"/>
  <c r="AI265" i="26"/>
  <c r="AH266" i="26"/>
  <c r="AH267" i="26" s="1"/>
  <c r="AH268" i="26" s="1"/>
  <c r="AK338" i="26"/>
  <c r="AJ339" i="26"/>
  <c r="AW365" i="26"/>
  <c r="AX364" i="26"/>
  <c r="BB391" i="26"/>
  <c r="BC390" i="26"/>
  <c r="AX380" i="26"/>
  <c r="AX379" i="26"/>
  <c r="AJ354" i="26"/>
  <c r="AJ353" i="26"/>
  <c r="BE406" i="26"/>
  <c r="BE405" i="26"/>
  <c r="AI341" i="26"/>
  <c r="AI340" i="26"/>
  <c r="AI262" i="26"/>
  <c r="AM367" i="26"/>
  <c r="AM366" i="26"/>
  <c r="BA393" i="26"/>
  <c r="BA392" i="26"/>
  <c r="AK335" i="26"/>
  <c r="AY283" i="26"/>
  <c r="AX284" i="26"/>
  <c r="AJ275" i="26"/>
  <c r="AK274" i="26"/>
  <c r="AZ377" i="26"/>
  <c r="AY378" i="26"/>
  <c r="AH342" i="26"/>
  <c r="BD216" i="26"/>
  <c r="BC204" i="26"/>
  <c r="BD203" i="26"/>
  <c r="BB206" i="26"/>
  <c r="BB205" i="26"/>
  <c r="AI164" i="26"/>
  <c r="AH165" i="26"/>
  <c r="AI151" i="26"/>
  <c r="AH152" i="26"/>
  <c r="AG154" i="26"/>
  <c r="AG153" i="26"/>
  <c r="AI140" i="26"/>
  <c r="AI141" i="26"/>
  <c r="AH135" i="26"/>
  <c r="AH142" i="26" s="1"/>
  <c r="AJ138" i="26"/>
  <c r="AJ139" i="26" s="1"/>
  <c r="AI65" i="26"/>
  <c r="AH66" i="26"/>
  <c r="AH67" i="26" s="1"/>
  <c r="AH68" i="26" s="1"/>
  <c r="AJ101" i="26"/>
  <c r="AI102" i="26"/>
  <c r="AH103" i="26"/>
  <c r="AH104" i="26" s="1"/>
  <c r="AI98" i="26"/>
  <c r="AX92" i="26"/>
  <c r="AW93" i="26"/>
  <c r="AW83" i="26"/>
  <c r="AM84" i="26"/>
  <c r="AL74" i="26"/>
  <c r="AK75" i="26"/>
  <c r="AJ64" i="26"/>
  <c r="AL62" i="26"/>
  <c r="G211" i="21"/>
  <c r="G212" i="21" s="1"/>
  <c r="H204" i="21"/>
  <c r="G228" i="21"/>
  <c r="G229" i="21" s="1"/>
  <c r="AT242" i="21"/>
  <c r="AR242" i="21"/>
  <c r="AE206" i="20"/>
  <c r="AI206" i="20"/>
  <c r="AQ206" i="20" s="1"/>
  <c r="AM206" i="20"/>
  <c r="Y296" i="20"/>
  <c r="V296" i="20"/>
  <c r="BG200" i="20"/>
  <c r="BE200" i="20"/>
  <c r="BE206" i="20" s="1"/>
  <c r="BC200" i="20"/>
  <c r="BC206" i="20" s="1"/>
  <c r="BA200" i="20"/>
  <c r="BA206" i="20" s="1"/>
  <c r="AY200" i="20"/>
  <c r="BL210" i="20"/>
  <c r="G159" i="20"/>
  <c r="G160" i="20" s="1"/>
  <c r="U206" i="20"/>
  <c r="W206" i="20"/>
  <c r="G249" i="20"/>
  <c r="G250" i="20" s="1"/>
  <c r="G283" i="20"/>
  <c r="G284" i="20" s="1"/>
  <c r="U296" i="20"/>
  <c r="W296" i="20"/>
  <c r="AB222" i="16"/>
  <c r="AD222" i="16"/>
  <c r="AF222" i="16"/>
  <c r="AH222" i="16"/>
  <c r="AJ222" i="16"/>
  <c r="AL222" i="16"/>
  <c r="AZ216" i="16"/>
  <c r="AZ222" i="16" s="1"/>
  <c r="AP59" i="23"/>
  <c r="AP54" i="23"/>
  <c r="AP56" i="23" s="1"/>
  <c r="AP69" i="23"/>
  <c r="AP63" i="23"/>
  <c r="AP65" i="23" s="1"/>
  <c r="AF69" i="22"/>
  <c r="AG59" i="22"/>
  <c r="AG60" i="22" s="1"/>
  <c r="AP54" i="22"/>
  <c r="AP56" i="22" s="1"/>
  <c r="AP66" i="22"/>
  <c r="AP69" i="22"/>
  <c r="AH54" i="22"/>
  <c r="AI54" i="22" s="1"/>
  <c r="AI59" i="22" s="1"/>
  <c r="AH68" i="22"/>
  <c r="AH54" i="1"/>
  <c r="AG59" i="1"/>
  <c r="AP54" i="1"/>
  <c r="AG56" i="1"/>
  <c r="AG65" i="1"/>
  <c r="AG68" i="1"/>
  <c r="AG69" i="1" s="1"/>
  <c r="AF60" i="22"/>
  <c r="AH63" i="1"/>
  <c r="AH68" i="1" s="1"/>
  <c r="AG56" i="23"/>
  <c r="AH54" i="23"/>
  <c r="AP63" i="1"/>
  <c r="AE47" i="1"/>
  <c r="AF45" i="1"/>
  <c r="AG65" i="23"/>
  <c r="AH63" i="23"/>
  <c r="AF69" i="23"/>
  <c r="K48" i="23"/>
  <c r="K49" i="23" s="1"/>
  <c r="K46" i="23"/>
  <c r="AH65" i="22"/>
  <c r="AI63" i="22"/>
  <c r="AI68" i="22" s="1"/>
  <c r="AG69" i="22"/>
  <c r="K48" i="22"/>
  <c r="K49" i="22" s="1"/>
  <c r="K46" i="22"/>
  <c r="AH65" i="1"/>
  <c r="K46" i="1"/>
  <c r="BE242" i="21"/>
  <c r="BA242" i="21"/>
  <c r="AW242" i="21"/>
  <c r="BO241" i="21"/>
  <c r="BO242" i="21" s="1"/>
  <c r="BJ241" i="21"/>
  <c r="BJ242" i="21" s="1"/>
  <c r="BF242" i="21"/>
  <c r="BM241" i="21"/>
  <c r="BM242" i="21" s="1"/>
  <c r="BB242" i="21"/>
  <c r="AX242" i="21"/>
  <c r="BG242" i="21"/>
  <c r="BL241" i="21"/>
  <c r="BL242" i="21" s="1"/>
  <c r="BC242" i="21"/>
  <c r="AY242" i="21"/>
  <c r="AQ242" i="21"/>
  <c r="AO242" i="21"/>
  <c r="AO248" i="21"/>
  <c r="BH242" i="21"/>
  <c r="BD242" i="21"/>
  <c r="AZ242" i="21"/>
  <c r="BK241" i="21"/>
  <c r="BK242" i="21" s="1"/>
  <c r="AP242" i="21"/>
  <c r="AX196" i="16"/>
  <c r="AX202" i="16" s="1"/>
  <c r="AC202" i="16"/>
  <c r="AO202" i="16" s="1"/>
  <c r="BF196" i="16"/>
  <c r="BF202" i="16" s="1"/>
  <c r="AK202" i="16"/>
  <c r="AR202" i="16" s="1"/>
  <c r="BK234" i="16"/>
  <c r="AG202" i="16"/>
  <c r="AP202" i="16" s="1"/>
  <c r="G189" i="16"/>
  <c r="G190" i="16" s="1"/>
  <c r="Y202" i="16"/>
  <c r="V202" i="16"/>
  <c r="Y212" i="16"/>
  <c r="V212" i="16"/>
  <c r="Y222" i="16"/>
  <c r="V222" i="16"/>
  <c r="AR212" i="16"/>
  <c r="BH216" i="16"/>
  <c r="AI222" i="16"/>
  <c r="BK226" i="16"/>
  <c r="BM234" i="16"/>
  <c r="I156" i="21"/>
  <c r="I153" i="21"/>
  <c r="I160" i="21" s="1"/>
  <c r="I161" i="21" s="1"/>
  <c r="J149" i="21"/>
  <c r="H153" i="21"/>
  <c r="H156" i="21"/>
  <c r="H160" i="21"/>
  <c r="H161" i="21" s="1"/>
  <c r="H173" i="21"/>
  <c r="H170" i="21"/>
  <c r="H177" i="21" s="1"/>
  <c r="H178" i="21" s="1"/>
  <c r="G170" i="21"/>
  <c r="G173" i="21"/>
  <c r="G177" i="21" s="1"/>
  <c r="G178" i="21" s="1"/>
  <c r="H183" i="21"/>
  <c r="G187" i="21"/>
  <c r="G190" i="21"/>
  <c r="G153" i="21"/>
  <c r="G156" i="21"/>
  <c r="I166" i="21"/>
  <c r="K200" i="21"/>
  <c r="J204" i="21"/>
  <c r="J207" i="21"/>
  <c r="J224" i="21"/>
  <c r="J221" i="21"/>
  <c r="K217" i="21"/>
  <c r="I221" i="21"/>
  <c r="I224" i="21"/>
  <c r="I207" i="21"/>
  <c r="I204" i="21"/>
  <c r="H207" i="21"/>
  <c r="H221" i="21"/>
  <c r="H224" i="21"/>
  <c r="BO300" i="20"/>
  <c r="AG296" i="20"/>
  <c r="AC296" i="20"/>
  <c r="AO296" i="20" s="1"/>
  <c r="AK296" i="20"/>
  <c r="AY290" i="20"/>
  <c r="AY296" i="20" s="1"/>
  <c r="BG290" i="20"/>
  <c r="BG296" i="20" s="1"/>
  <c r="BC290" i="20"/>
  <c r="AE296" i="20"/>
  <c r="AP296" i="20" s="1"/>
  <c r="AI296" i="20"/>
  <c r="AQ296" i="20" s="1"/>
  <c r="AM296" i="20"/>
  <c r="I228" i="20"/>
  <c r="I225" i="20"/>
  <c r="H225" i="20"/>
  <c r="H228" i="20"/>
  <c r="H232" i="20" s="1"/>
  <c r="H233" i="20" s="1"/>
  <c r="L245" i="20"/>
  <c r="L242" i="20"/>
  <c r="K242" i="20"/>
  <c r="K245" i="20"/>
  <c r="I262" i="20"/>
  <c r="J279" i="20"/>
  <c r="J276" i="20"/>
  <c r="K272" i="20"/>
  <c r="I276" i="20"/>
  <c r="I279" i="20"/>
  <c r="J221" i="20"/>
  <c r="J245" i="20"/>
  <c r="J242" i="20"/>
  <c r="M238" i="20"/>
  <c r="I242" i="20"/>
  <c r="I245" i="20"/>
  <c r="J255" i="20"/>
  <c r="H262" i="20"/>
  <c r="I283" i="20"/>
  <c r="I284" i="20" s="1"/>
  <c r="BJ300" i="20"/>
  <c r="G225" i="20"/>
  <c r="G232" i="20" s="1"/>
  <c r="G233" i="20" s="1"/>
  <c r="G228" i="20"/>
  <c r="H242" i="20"/>
  <c r="H249" i="20" s="1"/>
  <c r="H250" i="20" s="1"/>
  <c r="H245" i="20"/>
  <c r="AX296" i="20"/>
  <c r="AZ296" i="20"/>
  <c r="BB296" i="20"/>
  <c r="BD296" i="20"/>
  <c r="BF296" i="20"/>
  <c r="BH296" i="20"/>
  <c r="BC296" i="20"/>
  <c r="BL300" i="20"/>
  <c r="H276" i="20"/>
  <c r="H279" i="20"/>
  <c r="AT296" i="20"/>
  <c r="AW290" i="20"/>
  <c r="AW296" i="20" s="1"/>
  <c r="BA290" i="20"/>
  <c r="BA296" i="20" s="1"/>
  <c r="BE290" i="20"/>
  <c r="BE296" i="20" s="1"/>
  <c r="T296" i="20"/>
  <c r="BK300" i="20"/>
  <c r="BM300" i="20"/>
  <c r="BO210" i="20"/>
  <c r="BJ210" i="20"/>
  <c r="BK210" i="20"/>
  <c r="BM210" i="20"/>
  <c r="AW206" i="20"/>
  <c r="AX206" i="20"/>
  <c r="AZ206" i="20"/>
  <c r="BB206" i="20"/>
  <c r="BD206" i="20"/>
  <c r="BF206" i="20"/>
  <c r="BM206" i="20" s="1"/>
  <c r="BH206" i="20"/>
  <c r="BG206" i="20"/>
  <c r="AY206" i="20"/>
  <c r="AP206" i="20"/>
  <c r="AR206" i="20"/>
  <c r="G193" i="20"/>
  <c r="G194" i="20" s="1"/>
  <c r="AT206" i="20"/>
  <c r="H138" i="20"/>
  <c r="H135" i="20"/>
  <c r="G135" i="20"/>
  <c r="G138" i="20"/>
  <c r="I155" i="20"/>
  <c r="I152" i="20"/>
  <c r="H155" i="20"/>
  <c r="I131" i="20"/>
  <c r="J148" i="20"/>
  <c r="H152" i="20"/>
  <c r="I172" i="20"/>
  <c r="J165" i="20"/>
  <c r="I189" i="20"/>
  <c r="I186" i="20"/>
  <c r="H189" i="20"/>
  <c r="H172" i="20"/>
  <c r="J182" i="20"/>
  <c r="H186" i="20"/>
  <c r="Y206" i="20"/>
  <c r="V206" i="20"/>
  <c r="AO206" i="20"/>
  <c r="T206" i="20"/>
  <c r="BO230" i="16"/>
  <c r="BJ230" i="16"/>
  <c r="AT202" i="16"/>
  <c r="AQ202" i="16"/>
  <c r="AW196" i="16"/>
  <c r="AW202" i="16" s="1"/>
  <c r="AY196" i="16"/>
  <c r="AY202" i="16" s="1"/>
  <c r="BA196" i="16"/>
  <c r="BA202" i="16" s="1"/>
  <c r="BC196" i="16"/>
  <c r="BC202" i="16" s="1"/>
  <c r="BE196" i="16"/>
  <c r="BE202" i="16" s="1"/>
  <c r="BG196" i="16"/>
  <c r="BG202" i="16" s="1"/>
  <c r="AZ206" i="16"/>
  <c r="AZ212" i="16" s="1"/>
  <c r="BD206" i="16"/>
  <c r="BD212" i="16" s="1"/>
  <c r="BH206" i="16"/>
  <c r="BH212" i="16" s="1"/>
  <c r="AG212" i="16"/>
  <c r="AP212" i="16" s="1"/>
  <c r="BH222" i="16"/>
  <c r="BD218" i="16"/>
  <c r="BD222" i="16" s="1"/>
  <c r="BO238" i="16"/>
  <c r="BJ238" i="16"/>
  <c r="AZ196" i="16"/>
  <c r="AZ202" i="16" s="1"/>
  <c r="BD196" i="16"/>
  <c r="BD202" i="16" s="1"/>
  <c r="BH196" i="16"/>
  <c r="BH202" i="16" s="1"/>
  <c r="AO212" i="16"/>
  <c r="AX206" i="16"/>
  <c r="AX212" i="16" s="1"/>
  <c r="BF206" i="16"/>
  <c r="BF212" i="16" s="1"/>
  <c r="AC222" i="16"/>
  <c r="AO222" i="16" s="1"/>
  <c r="AX216" i="16"/>
  <c r="AX222" i="16" s="1"/>
  <c r="AG222" i="16"/>
  <c r="AP222" i="16" s="1"/>
  <c r="BB216" i="16"/>
  <c r="BB222" i="16" s="1"/>
  <c r="AK222" i="16"/>
  <c r="AR222" i="16" s="1"/>
  <c r="BF216" i="16"/>
  <c r="BF222" i="16" s="1"/>
  <c r="BO226" i="16"/>
  <c r="BJ226" i="16"/>
  <c r="BL226" i="16"/>
  <c r="BM226" i="16"/>
  <c r="BL230" i="16"/>
  <c r="BK238" i="16"/>
  <c r="BM238" i="16"/>
  <c r="AQ212" i="16"/>
  <c r="AW206" i="16"/>
  <c r="AW212" i="16" s="1"/>
  <c r="AY206" i="16"/>
  <c r="AY212" i="16" s="1"/>
  <c r="BA206" i="16"/>
  <c r="BA212" i="16" s="1"/>
  <c r="BC206" i="16"/>
  <c r="BC212" i="16" s="1"/>
  <c r="BE206" i="16"/>
  <c r="BE212" i="16" s="1"/>
  <c r="BG206" i="16"/>
  <c r="BG212" i="16" s="1"/>
  <c r="AT222" i="16"/>
  <c r="BK230" i="16"/>
  <c r="BM230" i="16"/>
  <c r="BO234" i="16"/>
  <c r="BJ234" i="16"/>
  <c r="BL234" i="16"/>
  <c r="AW216" i="16"/>
  <c r="AW222" i="16" s="1"/>
  <c r="AY216" i="16"/>
  <c r="AY222" i="16" s="1"/>
  <c r="BA216" i="16"/>
  <c r="BA222" i="16" s="1"/>
  <c r="BC216" i="16"/>
  <c r="BC222" i="16" s="1"/>
  <c r="BE216" i="16"/>
  <c r="BE222" i="16" s="1"/>
  <c r="BG216" i="16"/>
  <c r="BG222" i="16" s="1"/>
  <c r="U202" i="16"/>
  <c r="W202" i="16"/>
  <c r="U212" i="16"/>
  <c r="W212" i="16"/>
  <c r="U222" i="16"/>
  <c r="W222" i="16"/>
  <c r="H151" i="16"/>
  <c r="H148" i="16"/>
  <c r="I144" i="16"/>
  <c r="G148" i="16"/>
  <c r="G151" i="16"/>
  <c r="G165" i="16"/>
  <c r="G168" i="16"/>
  <c r="H161" i="16"/>
  <c r="I178" i="16"/>
  <c r="H182" i="16"/>
  <c r="H185" i="16"/>
  <c r="T212" i="16"/>
  <c r="T202" i="16"/>
  <c r="T222" i="16"/>
  <c r="BO26" i="21"/>
  <c r="BM26" i="21"/>
  <c r="BL26" i="21"/>
  <c r="BK26" i="21"/>
  <c r="BJ26" i="21"/>
  <c r="AT26" i="21"/>
  <c r="AR26" i="21"/>
  <c r="AQ26" i="21"/>
  <c r="AP26" i="21"/>
  <c r="AO26" i="21"/>
  <c r="G46" i="26"/>
  <c r="H46" i="26" s="1"/>
  <c r="I46" i="26" s="1"/>
  <c r="J46" i="26" s="1"/>
  <c r="K46" i="26" s="1"/>
  <c r="L46" i="26" s="1"/>
  <c r="M46" i="26" s="1"/>
  <c r="N46" i="26" s="1"/>
  <c r="O46" i="26" s="1"/>
  <c r="P46" i="26" s="1"/>
  <c r="Q46" i="26" s="1"/>
  <c r="R46" i="26" s="1"/>
  <c r="AB46" i="26" s="1"/>
  <c r="AC46" i="26" s="1"/>
  <c r="AD46" i="26" s="1"/>
  <c r="AE46" i="26" s="1"/>
  <c r="AF46" i="26" s="1"/>
  <c r="AG46" i="26" s="1"/>
  <c r="AH46" i="26" s="1"/>
  <c r="AI46" i="26" s="1"/>
  <c r="AJ46" i="26" s="1"/>
  <c r="AK46" i="26" s="1"/>
  <c r="AL46" i="26" s="1"/>
  <c r="AM46" i="26" s="1"/>
  <c r="AW46" i="26" s="1"/>
  <c r="AX46" i="26" s="1"/>
  <c r="AY46" i="26" s="1"/>
  <c r="AZ46" i="26" s="1"/>
  <c r="BA46" i="26" s="1"/>
  <c r="BB46" i="26" s="1"/>
  <c r="BC46" i="26" s="1"/>
  <c r="BD46" i="26" s="1"/>
  <c r="BE46" i="26" s="1"/>
  <c r="BF46" i="26" s="1"/>
  <c r="BG46" i="26" s="1"/>
  <c r="BH46" i="26" s="1"/>
  <c r="H41" i="26"/>
  <c r="I41" i="26" s="1"/>
  <c r="J41" i="26" s="1"/>
  <c r="K41" i="26" s="1"/>
  <c r="L41" i="26" s="1"/>
  <c r="M41" i="26" s="1"/>
  <c r="N41" i="26" s="1"/>
  <c r="O41" i="26" s="1"/>
  <c r="P41" i="26" s="1"/>
  <c r="Q41" i="26" s="1"/>
  <c r="R41" i="26" s="1"/>
  <c r="AB41" i="26" s="1"/>
  <c r="AC41" i="26" s="1"/>
  <c r="AD41" i="26" s="1"/>
  <c r="AE41" i="26" s="1"/>
  <c r="AF41" i="26" s="1"/>
  <c r="AG41" i="26" s="1"/>
  <c r="AH41" i="26" s="1"/>
  <c r="AI41" i="26" s="1"/>
  <c r="AJ41" i="26" s="1"/>
  <c r="AK41" i="26" s="1"/>
  <c r="AL41" i="26" s="1"/>
  <c r="AM41" i="26" s="1"/>
  <c r="AW41" i="26" s="1"/>
  <c r="AX41" i="26" s="1"/>
  <c r="AY41" i="26" s="1"/>
  <c r="AZ41" i="26" s="1"/>
  <c r="BA41" i="26" s="1"/>
  <c r="BB41" i="26" s="1"/>
  <c r="BC41" i="26" s="1"/>
  <c r="BD41" i="26" s="1"/>
  <c r="BE41" i="26" s="1"/>
  <c r="BF41" i="26" s="1"/>
  <c r="BG41" i="26" s="1"/>
  <c r="BH41" i="26" s="1"/>
  <c r="AI342" i="26" l="1"/>
  <c r="N240" i="26"/>
  <c r="N243" i="26" s="1"/>
  <c r="AF50" i="1"/>
  <c r="AG45" i="1"/>
  <c r="AY379" i="26"/>
  <c r="AY380" i="26"/>
  <c r="AK275" i="26"/>
  <c r="AL274" i="26"/>
  <c r="AJ262" i="26"/>
  <c r="BB393" i="26"/>
  <c r="BB392" i="26"/>
  <c r="AW367" i="26"/>
  <c r="AW366" i="26"/>
  <c r="AJ341" i="26"/>
  <c r="AJ340" i="26"/>
  <c r="BF405" i="26"/>
  <c r="BF406" i="26"/>
  <c r="BG311" i="26"/>
  <c r="BH310" i="26"/>
  <c r="BH311" i="26" s="1"/>
  <c r="AL352" i="26"/>
  <c r="AM351" i="26"/>
  <c r="AZ378" i="26"/>
  <c r="BA377" i="26"/>
  <c r="AY284" i="26"/>
  <c r="AZ283" i="26"/>
  <c r="AL335" i="26"/>
  <c r="BD390" i="26"/>
  <c r="BC391" i="26"/>
  <c r="AY364" i="26"/>
  <c r="AX365" i="26"/>
  <c r="AK339" i="26"/>
  <c r="AL338" i="26"/>
  <c r="AI266" i="26"/>
  <c r="AI267" i="26" s="1"/>
  <c r="AI268" i="26" s="1"/>
  <c r="AJ265" i="26"/>
  <c r="BG302" i="26"/>
  <c r="BH301" i="26"/>
  <c r="BH302" i="26" s="1"/>
  <c r="BG404" i="26"/>
  <c r="BH403" i="26"/>
  <c r="BH404" i="26" s="1"/>
  <c r="AK353" i="26"/>
  <c r="AK354" i="26"/>
  <c r="BA293" i="26"/>
  <c r="BB292" i="26"/>
  <c r="BD217" i="26"/>
  <c r="BE216" i="26"/>
  <c r="BD204" i="26"/>
  <c r="BE203" i="26"/>
  <c r="BC206" i="26"/>
  <c r="BC205" i="26"/>
  <c r="AH167" i="26"/>
  <c r="AH166" i="26"/>
  <c r="AI165" i="26"/>
  <c r="AJ164" i="26"/>
  <c r="AH154" i="26"/>
  <c r="AH153" i="26"/>
  <c r="AI152" i="26"/>
  <c r="AJ151" i="26"/>
  <c r="AJ140" i="26"/>
  <c r="AJ141" i="26"/>
  <c r="AI135" i="26"/>
  <c r="AI142" i="26" s="1"/>
  <c r="AK138" i="26"/>
  <c r="AK139" i="26" s="1"/>
  <c r="AJ65" i="26"/>
  <c r="AI66" i="26"/>
  <c r="AI67" i="26" s="1"/>
  <c r="AI68" i="26" s="1"/>
  <c r="AI103" i="26"/>
  <c r="AI104" i="26" s="1"/>
  <c r="AJ98" i="26"/>
  <c r="AJ102" i="26"/>
  <c r="AK101" i="26"/>
  <c r="AM74" i="26"/>
  <c r="AL75" i="26"/>
  <c r="AX83" i="26"/>
  <c r="AW84" i="26"/>
  <c r="AX93" i="26"/>
  <c r="AY92" i="26"/>
  <c r="AK64" i="26"/>
  <c r="AM62" i="26"/>
  <c r="AW62" i="26" s="1"/>
  <c r="AX62" i="26" s="1"/>
  <c r="AY62" i="26" s="1"/>
  <c r="AZ62" i="26" s="1"/>
  <c r="BA62" i="26" s="1"/>
  <c r="BB62" i="26" s="1"/>
  <c r="BC62" i="26" s="1"/>
  <c r="BD62" i="26" s="1"/>
  <c r="BE62" i="26" s="1"/>
  <c r="BF62" i="26" s="1"/>
  <c r="BG62" i="26" s="1"/>
  <c r="BH62" i="26" s="1"/>
  <c r="H228" i="21"/>
  <c r="H229" i="21" s="1"/>
  <c r="H211" i="21"/>
  <c r="H212" i="21" s="1"/>
  <c r="J228" i="21"/>
  <c r="J229" i="21" s="1"/>
  <c r="I211" i="21"/>
  <c r="I212" i="21" s="1"/>
  <c r="G160" i="21"/>
  <c r="G161" i="21" s="1"/>
  <c r="G194" i="21"/>
  <c r="G195" i="21" s="1"/>
  <c r="BO206" i="20"/>
  <c r="I249" i="20"/>
  <c r="I250" i="20" s="1"/>
  <c r="K249" i="20"/>
  <c r="K250" i="20" s="1"/>
  <c r="L249" i="20"/>
  <c r="L250" i="20" s="1"/>
  <c r="BK206" i="20"/>
  <c r="BL206" i="20"/>
  <c r="BJ206" i="20"/>
  <c r="H283" i="20"/>
  <c r="H284" i="20" s="1"/>
  <c r="J249" i="20"/>
  <c r="J250" i="20" s="1"/>
  <c r="J283" i="20"/>
  <c r="J284" i="20" s="1"/>
  <c r="I232" i="20"/>
  <c r="I233" i="20" s="1"/>
  <c r="AQ222" i="16"/>
  <c r="BM202" i="16"/>
  <c r="G155" i="16"/>
  <c r="G156" i="16" s="1"/>
  <c r="AI54" i="23"/>
  <c r="AI59" i="23" s="1"/>
  <c r="AH59" i="23"/>
  <c r="AP60" i="23"/>
  <c r="AP57" i="23"/>
  <c r="AH68" i="23"/>
  <c r="AP66" i="23"/>
  <c r="AH56" i="22"/>
  <c r="AH59" i="22"/>
  <c r="AH60" i="22" s="1"/>
  <c r="AP59" i="22"/>
  <c r="AI63" i="1"/>
  <c r="AI68" i="1" s="1"/>
  <c r="AP68" i="1"/>
  <c r="AP66" i="1" s="1"/>
  <c r="AI54" i="1"/>
  <c r="AH59" i="1"/>
  <c r="AH56" i="1"/>
  <c r="AH56" i="23"/>
  <c r="AG60" i="23"/>
  <c r="AF47" i="1"/>
  <c r="AH65" i="23"/>
  <c r="AI63" i="23"/>
  <c r="AG69" i="23"/>
  <c r="L48" i="23"/>
  <c r="L49" i="23" s="1"/>
  <c r="L46" i="23"/>
  <c r="U45" i="23"/>
  <c r="U48" i="23" s="1"/>
  <c r="AJ63" i="22"/>
  <c r="AJ68" i="22" s="1"/>
  <c r="AQ68" i="22" s="1"/>
  <c r="AI65" i="22"/>
  <c r="AH69" i="22"/>
  <c r="L48" i="22"/>
  <c r="L49" i="22" s="1"/>
  <c r="L46" i="22"/>
  <c r="U45" i="22"/>
  <c r="U48" i="22" s="1"/>
  <c r="AI56" i="23"/>
  <c r="AI56" i="22"/>
  <c r="AJ54" i="22"/>
  <c r="AJ59" i="22" s="1"/>
  <c r="AH69" i="1"/>
  <c r="L46" i="1"/>
  <c r="AT212" i="16"/>
  <c r="L217" i="21"/>
  <c r="K224" i="21"/>
  <c r="K221" i="21"/>
  <c r="K207" i="21"/>
  <c r="K204" i="21"/>
  <c r="L200" i="21"/>
  <c r="H190" i="21"/>
  <c r="H187" i="21"/>
  <c r="I183" i="21"/>
  <c r="I228" i="21"/>
  <c r="I229" i="21" s="1"/>
  <c r="J211" i="21"/>
  <c r="J212" i="21" s="1"/>
  <c r="J166" i="21"/>
  <c r="I173" i="21"/>
  <c r="I170" i="21"/>
  <c r="K149" i="21"/>
  <c r="J156" i="21"/>
  <c r="J153" i="21"/>
  <c r="AR296" i="20"/>
  <c r="BK296" i="20"/>
  <c r="BO296" i="20"/>
  <c r="BJ296" i="20"/>
  <c r="BL296" i="20"/>
  <c r="BM296" i="20"/>
  <c r="K255" i="20"/>
  <c r="J262" i="20"/>
  <c r="N238" i="20"/>
  <c r="M245" i="20"/>
  <c r="M242" i="20"/>
  <c r="M249" i="20" s="1"/>
  <c r="M250" i="20" s="1"/>
  <c r="K221" i="20"/>
  <c r="J228" i="20"/>
  <c r="J225" i="20"/>
  <c r="L272" i="20"/>
  <c r="K279" i="20"/>
  <c r="K276" i="20"/>
  <c r="K283" i="20" s="1"/>
  <c r="K284" i="20" s="1"/>
  <c r="H193" i="20"/>
  <c r="H194" i="20" s="1"/>
  <c r="G142" i="20"/>
  <c r="G143" i="20" s="1"/>
  <c r="H142" i="20"/>
  <c r="H143" i="20" s="1"/>
  <c r="I193" i="20"/>
  <c r="I194" i="20" s="1"/>
  <c r="H159" i="20"/>
  <c r="H160" i="20" s="1"/>
  <c r="I159" i="20"/>
  <c r="I160" i="20" s="1"/>
  <c r="J131" i="20"/>
  <c r="I138" i="20"/>
  <c r="I135" i="20"/>
  <c r="K182" i="20"/>
  <c r="J189" i="20"/>
  <c r="J186" i="20"/>
  <c r="J193" i="20" s="1"/>
  <c r="J194" i="20" s="1"/>
  <c r="J172" i="20"/>
  <c r="K165" i="20"/>
  <c r="K148" i="20"/>
  <c r="J155" i="20"/>
  <c r="J152" i="20"/>
  <c r="BO222" i="16"/>
  <c r="BJ222" i="16"/>
  <c r="BO212" i="16"/>
  <c r="BJ212" i="16"/>
  <c r="BK222" i="16"/>
  <c r="BK212" i="16"/>
  <c r="BO202" i="16"/>
  <c r="BJ202" i="16"/>
  <c r="BL222" i="16"/>
  <c r="BL212" i="16"/>
  <c r="BM222" i="16"/>
  <c r="BM212" i="16"/>
  <c r="BK202" i="16"/>
  <c r="BL202" i="16"/>
  <c r="H155" i="16"/>
  <c r="H156" i="16" s="1"/>
  <c r="H189" i="16"/>
  <c r="H190" i="16" s="1"/>
  <c r="G172" i="16"/>
  <c r="G173" i="16" s="1"/>
  <c r="G192" i="16" s="1"/>
  <c r="J144" i="16"/>
  <c r="I151" i="16"/>
  <c r="I148" i="16"/>
  <c r="J178" i="16"/>
  <c r="I185" i="16"/>
  <c r="I182" i="16"/>
  <c r="H168" i="16"/>
  <c r="H165" i="16"/>
  <c r="I161" i="16"/>
  <c r="C17" i="26"/>
  <c r="BO26" i="26"/>
  <c r="BM26" i="26"/>
  <c r="BL26" i="26"/>
  <c r="BK26" i="26"/>
  <c r="BJ26" i="26"/>
  <c r="AT26" i="26"/>
  <c r="AR26" i="26"/>
  <c r="AQ26" i="26"/>
  <c r="AP26" i="26"/>
  <c r="AO26" i="26"/>
  <c r="Y26" i="26"/>
  <c r="W26" i="26"/>
  <c r="V26" i="26"/>
  <c r="U26" i="26"/>
  <c r="T26" i="26"/>
  <c r="AJ342" i="26" l="1"/>
  <c r="O240" i="26"/>
  <c r="O243" i="26" s="1"/>
  <c r="AG50" i="1"/>
  <c r="BA441" i="26"/>
  <c r="AY441" i="26"/>
  <c r="AL441" i="26"/>
  <c r="AJ441" i="26"/>
  <c r="AF441" i="26"/>
  <c r="AD441" i="26"/>
  <c r="BB441" i="26"/>
  <c r="AX441" i="26"/>
  <c r="AM441" i="26"/>
  <c r="AI441" i="26"/>
  <c r="AG441" i="26"/>
  <c r="AC441" i="26"/>
  <c r="BB293" i="26"/>
  <c r="BC292" i="26"/>
  <c r="BH405" i="26"/>
  <c r="BH406" i="26"/>
  <c r="AK265" i="26"/>
  <c r="AJ266" i="26"/>
  <c r="AM338" i="26"/>
  <c r="AL339" i="26"/>
  <c r="AX366" i="26"/>
  <c r="AX367" i="26"/>
  <c r="BC393" i="26"/>
  <c r="BC392" i="26"/>
  <c r="AZ380" i="26"/>
  <c r="AZ379" i="26"/>
  <c r="AM352" i="26"/>
  <c r="AW351" i="26"/>
  <c r="BG406" i="26"/>
  <c r="BG405" i="26"/>
  <c r="AK341" i="26"/>
  <c r="AK340" i="26"/>
  <c r="AY365" i="26"/>
  <c r="AZ364" i="26"/>
  <c r="BD391" i="26"/>
  <c r="BE390" i="26"/>
  <c r="AM335" i="26"/>
  <c r="BA283" i="26"/>
  <c r="AZ284" i="26"/>
  <c r="BA378" i="26"/>
  <c r="BB377" i="26"/>
  <c r="AL354" i="26"/>
  <c r="AL353" i="26"/>
  <c r="AJ267" i="26"/>
  <c r="AJ268" i="26" s="1"/>
  <c r="AK262" i="26"/>
  <c r="AL275" i="26"/>
  <c r="AM274" i="26"/>
  <c r="BH56" i="26"/>
  <c r="BF56" i="26"/>
  <c r="BD56" i="26"/>
  <c r="BB56" i="26"/>
  <c r="AZ56" i="26"/>
  <c r="AZ7" i="26" s="1"/>
  <c r="AX56" i="26"/>
  <c r="AM56" i="26"/>
  <c r="AK56" i="26"/>
  <c r="AK7" i="26" s="1"/>
  <c r="AI56" i="26"/>
  <c r="AG56" i="26"/>
  <c r="AE56" i="26"/>
  <c r="AE7" i="26" s="1"/>
  <c r="AC56" i="26"/>
  <c r="BG56" i="26"/>
  <c r="BE56" i="26"/>
  <c r="BC56" i="26"/>
  <c r="BC7" i="26" s="1"/>
  <c r="BA56" i="26"/>
  <c r="AY56" i="26"/>
  <c r="AW56" i="26"/>
  <c r="AW7" i="26" s="1"/>
  <c r="AL56" i="26"/>
  <c r="AJ56" i="26"/>
  <c r="AH56" i="26"/>
  <c r="AH7" i="26" s="1"/>
  <c r="AF56" i="26"/>
  <c r="AD56" i="26"/>
  <c r="AB56" i="26"/>
  <c r="AB7" i="26" s="1"/>
  <c r="BE217" i="26"/>
  <c r="BF216" i="26"/>
  <c r="BD219" i="26"/>
  <c r="BD218" i="26"/>
  <c r="BE204" i="26"/>
  <c r="BF203" i="26"/>
  <c r="BD206" i="26"/>
  <c r="BD205" i="26"/>
  <c r="AK164" i="26"/>
  <c r="AJ165" i="26"/>
  <c r="AI167" i="26"/>
  <c r="AI166" i="26"/>
  <c r="AK151" i="26"/>
  <c r="AJ152" i="26"/>
  <c r="AI154" i="26"/>
  <c r="AI153" i="26"/>
  <c r="AK140" i="26"/>
  <c r="AK141" i="26"/>
  <c r="AL138" i="26"/>
  <c r="AL139" i="26" s="1"/>
  <c r="AJ135" i="26"/>
  <c r="AJ142" i="26" s="1"/>
  <c r="AK65" i="26"/>
  <c r="AJ66" i="26"/>
  <c r="AJ67" i="26" s="1"/>
  <c r="AJ68" i="26" s="1"/>
  <c r="AL101" i="26"/>
  <c r="AK102" i="26"/>
  <c r="AK98" i="26"/>
  <c r="AJ103" i="26"/>
  <c r="AJ104" i="26" s="1"/>
  <c r="AZ92" i="26"/>
  <c r="AY93" i="26"/>
  <c r="AY83" i="26"/>
  <c r="AX84" i="26"/>
  <c r="AW74" i="26"/>
  <c r="AM75" i="26"/>
  <c r="AL64" i="26"/>
  <c r="BK23" i="26"/>
  <c r="AP23" i="26"/>
  <c r="I177" i="21"/>
  <c r="I178" i="21" s="1"/>
  <c r="H194" i="21"/>
  <c r="H195" i="21" s="1"/>
  <c r="H231" i="21" s="1"/>
  <c r="G231" i="21"/>
  <c r="G248" i="21" s="1"/>
  <c r="G253" i="21" s="1"/>
  <c r="G257" i="21" s="1"/>
  <c r="H248" i="21"/>
  <c r="AB249" i="21"/>
  <c r="J160" i="21"/>
  <c r="J161" i="21" s="1"/>
  <c r="K211" i="21"/>
  <c r="K212" i="21" s="1"/>
  <c r="K228" i="21"/>
  <c r="K229" i="21" s="1"/>
  <c r="J232" i="20"/>
  <c r="J233" i="20" s="1"/>
  <c r="J159" i="20"/>
  <c r="J160" i="20" s="1"/>
  <c r="I142" i="20"/>
  <c r="I143" i="20" s="1"/>
  <c r="AI65" i="1"/>
  <c r="AJ63" i="1"/>
  <c r="AJ68" i="1" s="1"/>
  <c r="AQ68" i="1" s="1"/>
  <c r="AI68" i="23"/>
  <c r="AJ54" i="23"/>
  <c r="AJ59" i="23" s="1"/>
  <c r="AQ59" i="23" s="1"/>
  <c r="AH60" i="23"/>
  <c r="AQ63" i="22"/>
  <c r="AQ65" i="22" s="1"/>
  <c r="AQ69" i="22"/>
  <c r="AQ66" i="22"/>
  <c r="AQ54" i="22"/>
  <c r="AQ56" i="22" s="1"/>
  <c r="AP60" i="22"/>
  <c r="AP57" i="22"/>
  <c r="AQ59" i="22"/>
  <c r="AJ54" i="1"/>
  <c r="AI59" i="1"/>
  <c r="AI56" i="1"/>
  <c r="AG47" i="1"/>
  <c r="AH45" i="1"/>
  <c r="AI25" i="23"/>
  <c r="AI65" i="23"/>
  <c r="AJ63" i="23"/>
  <c r="AJ68" i="23" s="1"/>
  <c r="AQ68" i="23" s="1"/>
  <c r="AH69" i="23"/>
  <c r="M48" i="23"/>
  <c r="M49" i="23" s="1"/>
  <c r="M46" i="23"/>
  <c r="AJ65" i="22"/>
  <c r="AK63" i="22"/>
  <c r="AI69" i="22"/>
  <c r="M48" i="22"/>
  <c r="M49" i="22" s="1"/>
  <c r="M46" i="22"/>
  <c r="AI60" i="23"/>
  <c r="AK54" i="22"/>
  <c r="AJ56" i="22"/>
  <c r="AI60" i="22"/>
  <c r="AI69" i="1"/>
  <c r="M46" i="1"/>
  <c r="BM23" i="26"/>
  <c r="L224" i="21"/>
  <c r="L221" i="21"/>
  <c r="M217" i="21"/>
  <c r="K156" i="21"/>
  <c r="K153" i="21"/>
  <c r="L149" i="21"/>
  <c r="J173" i="21"/>
  <c r="J170" i="21"/>
  <c r="K166" i="21"/>
  <c r="J183" i="21"/>
  <c r="I190" i="21"/>
  <c r="I187" i="21"/>
  <c r="I194" i="21" s="1"/>
  <c r="I195" i="21" s="1"/>
  <c r="I231" i="21" s="1"/>
  <c r="M200" i="21"/>
  <c r="L207" i="21"/>
  <c r="L204" i="21"/>
  <c r="L279" i="20"/>
  <c r="L276" i="20"/>
  <c r="L283" i="20" s="1"/>
  <c r="L284" i="20" s="1"/>
  <c r="M272" i="20"/>
  <c r="K228" i="20"/>
  <c r="K225" i="20"/>
  <c r="L221" i="20"/>
  <c r="N245" i="20"/>
  <c r="N242" i="20"/>
  <c r="N249" i="20" s="1"/>
  <c r="N250" i="20" s="1"/>
  <c r="O238" i="20"/>
  <c r="K262" i="20"/>
  <c r="L255" i="20"/>
  <c r="L165" i="20"/>
  <c r="K172" i="20"/>
  <c r="K189" i="20"/>
  <c r="K186" i="20"/>
  <c r="L182" i="20"/>
  <c r="K155" i="20"/>
  <c r="K152" i="20"/>
  <c r="L148" i="20"/>
  <c r="J138" i="20"/>
  <c r="J135" i="20"/>
  <c r="K131" i="20"/>
  <c r="H172" i="16"/>
  <c r="H173" i="16" s="1"/>
  <c r="H192" i="16" s="1"/>
  <c r="H241" i="16" s="1"/>
  <c r="I189" i="16"/>
  <c r="I190" i="16" s="1"/>
  <c r="I155" i="16"/>
  <c r="I156" i="16" s="1"/>
  <c r="G241" i="16"/>
  <c r="J185" i="16"/>
  <c r="J182" i="16"/>
  <c r="K178" i="16"/>
  <c r="J151" i="16"/>
  <c r="J148" i="16"/>
  <c r="K144" i="16"/>
  <c r="J161" i="16"/>
  <c r="I168" i="16"/>
  <c r="I165" i="16"/>
  <c r="AR23" i="26"/>
  <c r="G20" i="8"/>
  <c r="I20" i="8"/>
  <c r="K20" i="8"/>
  <c r="M20" i="8"/>
  <c r="O20" i="8"/>
  <c r="Q20" i="8"/>
  <c r="AT24" i="26"/>
  <c r="AQ24" i="26"/>
  <c r="BO24" i="26"/>
  <c r="BL24" i="26"/>
  <c r="AP24" i="26"/>
  <c r="AR24" i="26"/>
  <c r="BK24" i="26"/>
  <c r="BM24" i="26"/>
  <c r="H20" i="8"/>
  <c r="J20" i="8"/>
  <c r="L20" i="8"/>
  <c r="N20" i="8"/>
  <c r="P20" i="8"/>
  <c r="R20" i="8"/>
  <c r="BO23" i="26"/>
  <c r="BL23" i="26"/>
  <c r="AT23" i="26"/>
  <c r="AQ23" i="26"/>
  <c r="BJ23" i="26"/>
  <c r="BJ24" i="26"/>
  <c r="AO23" i="26"/>
  <c r="AO24" i="26"/>
  <c r="Y23" i="26"/>
  <c r="V23" i="26"/>
  <c r="U23" i="26"/>
  <c r="W23" i="26"/>
  <c r="U24" i="26"/>
  <c r="W24" i="26"/>
  <c r="T23" i="26"/>
  <c r="Y24" i="26"/>
  <c r="V24" i="26"/>
  <c r="T24" i="26"/>
  <c r="H23" i="23"/>
  <c r="I23" i="23"/>
  <c r="J23" i="23"/>
  <c r="K23" i="23"/>
  <c r="L23" i="23"/>
  <c r="M23" i="23"/>
  <c r="N23" i="23"/>
  <c r="O23" i="23"/>
  <c r="P23" i="23"/>
  <c r="Q23" i="23"/>
  <c r="R23" i="23"/>
  <c r="H24" i="23"/>
  <c r="I24" i="23"/>
  <c r="J24" i="23"/>
  <c r="K24" i="23"/>
  <c r="L24" i="23"/>
  <c r="M24" i="23"/>
  <c r="N24" i="23"/>
  <c r="O24" i="23"/>
  <c r="P24" i="23"/>
  <c r="Q24" i="23"/>
  <c r="R24" i="23"/>
  <c r="H25" i="23"/>
  <c r="I25" i="23"/>
  <c r="I7" i="23" s="1"/>
  <c r="J25" i="23"/>
  <c r="K25" i="23"/>
  <c r="K7" i="23" s="1"/>
  <c r="L25" i="23"/>
  <c r="M25" i="23"/>
  <c r="M7" i="23" s="1"/>
  <c r="N25" i="23"/>
  <c r="O25" i="23"/>
  <c r="O7" i="23" s="1"/>
  <c r="P25" i="23"/>
  <c r="Q25" i="23"/>
  <c r="Q7" i="23" s="1"/>
  <c r="R25" i="23"/>
  <c r="G25" i="23"/>
  <c r="G24" i="23"/>
  <c r="AH25" i="23"/>
  <c r="AG25" i="23"/>
  <c r="AF25" i="23"/>
  <c r="AE25" i="23"/>
  <c r="AI24" i="23"/>
  <c r="AH24" i="23"/>
  <c r="AG24" i="23"/>
  <c r="AF24" i="23"/>
  <c r="AE24" i="23"/>
  <c r="H23" i="22"/>
  <c r="I23" i="22"/>
  <c r="J23" i="22"/>
  <c r="K23" i="22"/>
  <c r="L23" i="22"/>
  <c r="M23" i="22"/>
  <c r="N23" i="22"/>
  <c r="O23" i="22"/>
  <c r="P23" i="22"/>
  <c r="Q23" i="22"/>
  <c r="R23" i="22"/>
  <c r="H24" i="22"/>
  <c r="I24" i="22"/>
  <c r="J24" i="22"/>
  <c r="K24" i="22"/>
  <c r="L24" i="22"/>
  <c r="M24" i="22"/>
  <c r="N24" i="22"/>
  <c r="O24" i="22"/>
  <c r="P24" i="22"/>
  <c r="Q24" i="22"/>
  <c r="R24" i="22"/>
  <c r="H25" i="22"/>
  <c r="I25" i="22"/>
  <c r="I7" i="22" s="1"/>
  <c r="J25" i="22"/>
  <c r="K25" i="22"/>
  <c r="K7" i="22" s="1"/>
  <c r="L25" i="22"/>
  <c r="M25" i="22"/>
  <c r="M7" i="22" s="1"/>
  <c r="N25" i="22"/>
  <c r="O25" i="22"/>
  <c r="O7" i="22" s="1"/>
  <c r="P25" i="22"/>
  <c r="Q25" i="22"/>
  <c r="Q7" i="22" s="1"/>
  <c r="R25" i="22"/>
  <c r="G25" i="22"/>
  <c r="G24" i="22"/>
  <c r="AI25" i="22"/>
  <c r="AH25" i="22"/>
  <c r="AG25" i="22"/>
  <c r="AF25" i="22"/>
  <c r="AE25" i="22"/>
  <c r="AI24" i="22"/>
  <c r="AH24" i="22"/>
  <c r="AG24" i="22"/>
  <c r="AF24" i="22"/>
  <c r="AE24" i="22"/>
  <c r="H23" i="1"/>
  <c r="I23" i="1"/>
  <c r="J23" i="1"/>
  <c r="K23" i="1"/>
  <c r="L23" i="1"/>
  <c r="M23" i="1"/>
  <c r="N23" i="1"/>
  <c r="O23" i="1"/>
  <c r="P23" i="1"/>
  <c r="Q23" i="1"/>
  <c r="R23" i="1"/>
  <c r="H24" i="1"/>
  <c r="I24" i="1"/>
  <c r="J24" i="1"/>
  <c r="K24" i="1"/>
  <c r="L24" i="1"/>
  <c r="M24" i="1"/>
  <c r="N24" i="1"/>
  <c r="O24" i="1"/>
  <c r="P24" i="1"/>
  <c r="Q24" i="1"/>
  <c r="R24" i="1"/>
  <c r="H25" i="1"/>
  <c r="I25" i="1"/>
  <c r="J25" i="1"/>
  <c r="K25" i="1"/>
  <c r="L25" i="1"/>
  <c r="M25" i="1"/>
  <c r="N25" i="1"/>
  <c r="O25" i="1"/>
  <c r="P25" i="1"/>
  <c r="Q25" i="1"/>
  <c r="R25" i="1"/>
  <c r="G25" i="1"/>
  <c r="G24" i="1"/>
  <c r="Y68" i="1"/>
  <c r="W68" i="1"/>
  <c r="V68" i="1"/>
  <c r="U68" i="1"/>
  <c r="T68" i="1"/>
  <c r="Y63" i="1"/>
  <c r="W63" i="1"/>
  <c r="V63" i="1"/>
  <c r="U63" i="1"/>
  <c r="AP65" i="1" s="1"/>
  <c r="T63" i="1"/>
  <c r="AO65" i="1" s="1"/>
  <c r="Y111" i="1"/>
  <c r="W111" i="1"/>
  <c r="V111" i="1"/>
  <c r="U111" i="1"/>
  <c r="T111" i="1"/>
  <c r="Y59" i="1"/>
  <c r="W59" i="1"/>
  <c r="V59" i="1"/>
  <c r="U59" i="1"/>
  <c r="T59" i="1"/>
  <c r="BH58" i="1"/>
  <c r="BG58" i="1"/>
  <c r="BF58" i="1"/>
  <c r="BE58" i="1"/>
  <c r="BD58" i="1"/>
  <c r="BC58" i="1"/>
  <c r="BB58" i="1"/>
  <c r="BA58" i="1"/>
  <c r="AZ58" i="1"/>
  <c r="AY58" i="1"/>
  <c r="AX58" i="1"/>
  <c r="AW58" i="1"/>
  <c r="AM58" i="1"/>
  <c r="AL58" i="1"/>
  <c r="AK58" i="1"/>
  <c r="AJ58" i="1"/>
  <c r="AI58" i="1"/>
  <c r="AH58" i="1"/>
  <c r="AG58" i="1"/>
  <c r="AF58" i="1"/>
  <c r="AE58" i="1"/>
  <c r="AD58" i="1"/>
  <c r="AC58" i="1"/>
  <c r="AB58" i="1"/>
  <c r="AD56" i="1"/>
  <c r="AC56" i="1"/>
  <c r="AB56" i="1"/>
  <c r="Y54" i="1"/>
  <c r="W54" i="1"/>
  <c r="V54" i="1"/>
  <c r="U54" i="1"/>
  <c r="T54" i="1"/>
  <c r="C10" i="20"/>
  <c r="C10" i="21"/>
  <c r="H73" i="28"/>
  <c r="G75" i="28"/>
  <c r="G76" i="28" s="1"/>
  <c r="H74" i="28"/>
  <c r="H75" i="28" s="1"/>
  <c r="H68" i="28"/>
  <c r="I68" i="28" s="1"/>
  <c r="G69" i="28"/>
  <c r="Q7" i="1" l="1"/>
  <c r="Q88" i="1" s="1"/>
  <c r="O7" i="1"/>
  <c r="O109" i="1" s="1"/>
  <c r="AJ110" i="1" s="1"/>
  <c r="M7" i="1"/>
  <c r="M97" i="1" s="1"/>
  <c r="AH98" i="1" s="1"/>
  <c r="K7" i="1"/>
  <c r="K81" i="1" s="1"/>
  <c r="I7" i="1"/>
  <c r="I88" i="1" s="1"/>
  <c r="R7" i="1"/>
  <c r="R88" i="1" s="1"/>
  <c r="P7" i="1"/>
  <c r="P109" i="1" s="1"/>
  <c r="AK110" i="1" s="1"/>
  <c r="N7" i="1"/>
  <c r="N109" i="1" s="1"/>
  <c r="AI110" i="1" s="1"/>
  <c r="L7" i="1"/>
  <c r="L88" i="1" s="1"/>
  <c r="J7" i="1"/>
  <c r="J88" i="1" s="1"/>
  <c r="H7" i="1"/>
  <c r="H74" i="1" s="1"/>
  <c r="H69" i="28"/>
  <c r="P240" i="26"/>
  <c r="P243" i="26" s="1"/>
  <c r="AH50" i="1"/>
  <c r="AI45" i="1"/>
  <c r="AD241" i="26"/>
  <c r="AD7" i="26"/>
  <c r="AD119" i="8" s="1"/>
  <c r="AL241" i="26"/>
  <c r="AL7" i="26"/>
  <c r="AL119" i="8" s="1"/>
  <c r="AY241" i="26"/>
  <c r="AY7" i="26"/>
  <c r="AY119" i="8" s="1"/>
  <c r="BG241" i="26"/>
  <c r="BG7" i="26"/>
  <c r="BG119" i="8" s="1"/>
  <c r="AI241" i="26"/>
  <c r="AI7" i="26"/>
  <c r="AI119" i="8" s="1"/>
  <c r="AM241" i="26"/>
  <c r="AM7" i="26"/>
  <c r="AM119" i="8" s="1"/>
  <c r="BD241" i="26"/>
  <c r="BD7" i="26"/>
  <c r="BD119" i="8" s="1"/>
  <c r="BH241" i="26"/>
  <c r="BH7" i="26"/>
  <c r="BH119" i="8" s="1"/>
  <c r="AF241" i="26"/>
  <c r="AF7" i="26"/>
  <c r="AF119" i="8" s="1"/>
  <c r="AJ241" i="26"/>
  <c r="AJ7" i="26"/>
  <c r="AJ119" i="8" s="1"/>
  <c r="BA241" i="26"/>
  <c r="BA7" i="26"/>
  <c r="BA119" i="8" s="1"/>
  <c r="BE241" i="26"/>
  <c r="BE7" i="26"/>
  <c r="BE119" i="8" s="1"/>
  <c r="AC241" i="26"/>
  <c r="AC7" i="26"/>
  <c r="AC119" i="8" s="1"/>
  <c r="AG241" i="26"/>
  <c r="AG7" i="26"/>
  <c r="AG119" i="8" s="1"/>
  <c r="AX241" i="26"/>
  <c r="AX7" i="26"/>
  <c r="AX119" i="8" s="1"/>
  <c r="BB241" i="26"/>
  <c r="BB7" i="26"/>
  <c r="BB119" i="8" s="1"/>
  <c r="BF241" i="26"/>
  <c r="BF7" i="26"/>
  <c r="BF119" i="8" s="1"/>
  <c r="BA379" i="26"/>
  <c r="BA380" i="26"/>
  <c r="BA284" i="26"/>
  <c r="BB283" i="26"/>
  <c r="AW335" i="26"/>
  <c r="AB343" i="26"/>
  <c r="BD393" i="26"/>
  <c r="BD392" i="26"/>
  <c r="AY367" i="26"/>
  <c r="AY366" i="26"/>
  <c r="AM353" i="26"/>
  <c r="AM354" i="26"/>
  <c r="AM339" i="26"/>
  <c r="AW338" i="26"/>
  <c r="AK266" i="26"/>
  <c r="AK267" i="26" s="1"/>
  <c r="AK268" i="26" s="1"/>
  <c r="AL265" i="26"/>
  <c r="BC293" i="26"/>
  <c r="BD292" i="26"/>
  <c r="AK441" i="26"/>
  <c r="AW257" i="26"/>
  <c r="AB441" i="26"/>
  <c r="AB443" i="26" s="1"/>
  <c r="AC440" i="26" s="1"/>
  <c r="AC443" i="26" s="1"/>
  <c r="AD440" i="26" s="1"/>
  <c r="AD443" i="26" s="1"/>
  <c r="AE440" i="26" s="1"/>
  <c r="AB258" i="26"/>
  <c r="AC258" i="26" s="1"/>
  <c r="AD258" i="26" s="1"/>
  <c r="AE257" i="26"/>
  <c r="AW441" i="26"/>
  <c r="AZ257" i="26"/>
  <c r="AM275" i="26"/>
  <c r="AW274" i="26"/>
  <c r="AL262" i="26"/>
  <c r="BB378" i="26"/>
  <c r="BC377" i="26"/>
  <c r="BF390" i="26"/>
  <c r="BE391" i="26"/>
  <c r="BA364" i="26"/>
  <c r="AZ365" i="26"/>
  <c r="AK342" i="26"/>
  <c r="AW352" i="26"/>
  <c r="AX351" i="26"/>
  <c r="AL341" i="26"/>
  <c r="AL340" i="26"/>
  <c r="AE441" i="26"/>
  <c r="AH257" i="26"/>
  <c r="AZ441" i="26"/>
  <c r="BC257" i="26"/>
  <c r="AH441" i="26"/>
  <c r="AK257" i="26"/>
  <c r="AH241" i="26"/>
  <c r="AK57" i="26"/>
  <c r="BC241" i="26"/>
  <c r="BF57" i="26"/>
  <c r="AE241" i="26"/>
  <c r="AH57" i="26"/>
  <c r="BC57" i="26"/>
  <c r="AZ241" i="26"/>
  <c r="AB241" i="26"/>
  <c r="AE57" i="26"/>
  <c r="AB58" i="26"/>
  <c r="AC58" i="26" s="1"/>
  <c r="AD58" i="26" s="1"/>
  <c r="AW241" i="26"/>
  <c r="AZ57" i="26"/>
  <c r="AK241" i="26"/>
  <c r="AW57" i="26"/>
  <c r="BG229" i="26"/>
  <c r="BF217" i="26"/>
  <c r="BG216" i="26"/>
  <c r="BE219" i="26"/>
  <c r="BE218" i="26"/>
  <c r="BE206" i="26"/>
  <c r="BE205" i="26"/>
  <c r="BF204" i="26"/>
  <c r="BG203" i="26"/>
  <c r="AK178" i="26"/>
  <c r="AL177" i="26"/>
  <c r="AJ167" i="26"/>
  <c r="AJ166" i="26"/>
  <c r="AK165" i="26"/>
  <c r="AL164" i="26"/>
  <c r="AJ154" i="26"/>
  <c r="AJ153" i="26"/>
  <c r="AK152" i="26"/>
  <c r="AL151" i="26"/>
  <c r="AL140" i="26"/>
  <c r="AL141" i="26"/>
  <c r="AK135" i="26"/>
  <c r="AK142" i="26" s="1"/>
  <c r="AM138" i="26"/>
  <c r="AL65" i="26"/>
  <c r="AK66" i="26"/>
  <c r="AK67" i="26" s="1"/>
  <c r="AK68" i="26" s="1"/>
  <c r="AK103" i="26"/>
  <c r="AK104" i="26" s="1"/>
  <c r="AL98" i="26"/>
  <c r="AL102" i="26"/>
  <c r="AM101" i="26"/>
  <c r="AX74" i="26"/>
  <c r="AW75" i="26"/>
  <c r="AZ83" i="26"/>
  <c r="AY84" i="26"/>
  <c r="AZ93" i="26"/>
  <c r="BA92" i="26"/>
  <c r="AM64" i="26"/>
  <c r="K160" i="21"/>
  <c r="K161" i="21" s="1"/>
  <c r="I248" i="21"/>
  <c r="G25" i="21"/>
  <c r="H253" i="21"/>
  <c r="H257" i="21" s="1"/>
  <c r="H25" i="21" s="1"/>
  <c r="AC249" i="21"/>
  <c r="L211" i="21"/>
  <c r="L212" i="21" s="1"/>
  <c r="J177" i="21"/>
  <c r="J178" i="21" s="1"/>
  <c r="L228" i="21"/>
  <c r="L229" i="21" s="1"/>
  <c r="H24" i="21"/>
  <c r="K193" i="20"/>
  <c r="K194" i="20" s="1"/>
  <c r="K232" i="20"/>
  <c r="K233" i="20" s="1"/>
  <c r="J189" i="16"/>
  <c r="J190" i="16" s="1"/>
  <c r="R7" i="23"/>
  <c r="R97" i="23" s="1"/>
  <c r="AM98" i="23" s="1"/>
  <c r="P7" i="23"/>
  <c r="P88" i="23" s="1"/>
  <c r="P31" i="23" s="1"/>
  <c r="N7" i="23"/>
  <c r="N81" i="23" s="1"/>
  <c r="L7" i="23"/>
  <c r="L81" i="23" s="1"/>
  <c r="J7" i="23"/>
  <c r="J97" i="23" s="1"/>
  <c r="AE98" i="23" s="1"/>
  <c r="H7" i="23"/>
  <c r="H97" i="23" s="1"/>
  <c r="AC98" i="23" s="1"/>
  <c r="R7" i="22"/>
  <c r="R97" i="22" s="1"/>
  <c r="AM98" i="22" s="1"/>
  <c r="P7" i="22"/>
  <c r="P81" i="22" s="1"/>
  <c r="N7" i="22"/>
  <c r="N81" i="22" s="1"/>
  <c r="L7" i="22"/>
  <c r="L97" i="22" s="1"/>
  <c r="AG98" i="22" s="1"/>
  <c r="J7" i="22"/>
  <c r="J74" i="22" s="1"/>
  <c r="H7" i="22"/>
  <c r="H109" i="22" s="1"/>
  <c r="AK63" i="1"/>
  <c r="AK68" i="1" s="1"/>
  <c r="AK25" i="1" s="1"/>
  <c r="AQ63" i="1"/>
  <c r="AQ65" i="1" s="1"/>
  <c r="AJ65" i="1"/>
  <c r="AJ56" i="23"/>
  <c r="AQ69" i="23"/>
  <c r="AQ60" i="23"/>
  <c r="R109" i="23"/>
  <c r="AM110" i="23" s="1"/>
  <c r="Q74" i="23"/>
  <c r="Q88" i="23"/>
  <c r="Q31" i="23" s="1"/>
  <c r="Q81" i="23"/>
  <c r="Q109" i="23"/>
  <c r="AL110" i="23" s="1"/>
  <c r="Q97" i="23"/>
  <c r="AL98" i="23" s="1"/>
  <c r="O88" i="23"/>
  <c r="O31" i="23" s="1"/>
  <c r="O97" i="23"/>
  <c r="AJ98" i="23" s="1"/>
  <c r="O109" i="23"/>
  <c r="AJ110" i="23" s="1"/>
  <c r="O81" i="23"/>
  <c r="O74" i="23"/>
  <c r="M81" i="23"/>
  <c r="M88" i="23"/>
  <c r="M31" i="23" s="1"/>
  <c r="M97" i="23"/>
  <c r="AH98" i="23" s="1"/>
  <c r="M74" i="23"/>
  <c r="M109" i="23"/>
  <c r="AH110" i="23" s="1"/>
  <c r="K109" i="23"/>
  <c r="AF110" i="23" s="1"/>
  <c r="K97" i="23"/>
  <c r="AF98" i="23" s="1"/>
  <c r="K81" i="23"/>
  <c r="K74" i="23"/>
  <c r="K88" i="23"/>
  <c r="K31" i="23" s="1"/>
  <c r="I74" i="23"/>
  <c r="AD76" i="23" s="1"/>
  <c r="I109" i="23"/>
  <c r="I81" i="23"/>
  <c r="I88" i="23"/>
  <c r="I31" i="23" s="1"/>
  <c r="I97" i="23"/>
  <c r="AD98" i="23" s="1"/>
  <c r="AK54" i="23"/>
  <c r="AL54" i="23" s="1"/>
  <c r="AL59" i="23" s="1"/>
  <c r="AQ54" i="23"/>
  <c r="AQ56" i="23" s="1"/>
  <c r="AQ63" i="23"/>
  <c r="AQ65" i="23" s="1"/>
  <c r="AK59" i="22"/>
  <c r="Q74" i="22"/>
  <c r="Q109" i="22"/>
  <c r="AL110" i="22" s="1"/>
  <c r="Q88" i="22"/>
  <c r="Q81" i="22"/>
  <c r="Q97" i="22"/>
  <c r="AL98" i="22" s="1"/>
  <c r="O88" i="22"/>
  <c r="O74" i="22"/>
  <c r="O81" i="22"/>
  <c r="O97" i="22"/>
  <c r="AJ98" i="22" s="1"/>
  <c r="O109" i="22"/>
  <c r="AJ110" i="22" s="1"/>
  <c r="M88" i="22"/>
  <c r="M74" i="22"/>
  <c r="M109" i="22"/>
  <c r="AH110" i="22" s="1"/>
  <c r="M81" i="22"/>
  <c r="M97" i="22"/>
  <c r="AH98" i="22" s="1"/>
  <c r="K109" i="22"/>
  <c r="AF110" i="22" s="1"/>
  <c r="K81" i="22"/>
  <c r="K74" i="22"/>
  <c r="K88" i="22"/>
  <c r="K97" i="22"/>
  <c r="AF98" i="22" s="1"/>
  <c r="I74" i="22"/>
  <c r="AD76" i="22" s="1"/>
  <c r="I97" i="22"/>
  <c r="AD98" i="22" s="1"/>
  <c r="I88" i="22"/>
  <c r="I81" i="22"/>
  <c r="I109" i="22"/>
  <c r="AK68" i="22"/>
  <c r="AQ60" i="22"/>
  <c r="AQ57" i="22"/>
  <c r="Q97" i="1"/>
  <c r="AL98" i="1" s="1"/>
  <c r="M109" i="1"/>
  <c r="AH110" i="1" s="1"/>
  <c r="I74" i="1"/>
  <c r="P97" i="1"/>
  <c r="AK98" i="1" s="1"/>
  <c r="H109" i="1"/>
  <c r="AK54" i="1"/>
  <c r="AJ59" i="1"/>
  <c r="AJ24" i="1" s="1"/>
  <c r="AJ56" i="1"/>
  <c r="AQ54" i="1"/>
  <c r="AQ56" i="1" s="1"/>
  <c r="AJ24" i="22"/>
  <c r="AQ24" i="22" s="1"/>
  <c r="AJ24" i="23"/>
  <c r="AQ24" i="23" s="1"/>
  <c r="AO69" i="1"/>
  <c r="AH47" i="1"/>
  <c r="AP69" i="1"/>
  <c r="AJ65" i="23"/>
  <c r="AK63" i="23"/>
  <c r="AI69" i="23"/>
  <c r="N48" i="23"/>
  <c r="N49" i="23" s="1"/>
  <c r="N46" i="23"/>
  <c r="V45" i="23"/>
  <c r="V48" i="23" s="1"/>
  <c r="AK65" i="22"/>
  <c r="AL63" i="22"/>
  <c r="AL68" i="22" s="1"/>
  <c r="AJ69" i="22"/>
  <c r="N48" i="22"/>
  <c r="N49" i="22" s="1"/>
  <c r="N46" i="22"/>
  <c r="V45" i="22"/>
  <c r="V48" i="22" s="1"/>
  <c r="AJ60" i="23"/>
  <c r="AJ60" i="22"/>
  <c r="AK56" i="22"/>
  <c r="AL54" i="22"/>
  <c r="AL59" i="22" s="1"/>
  <c r="AP24" i="23"/>
  <c r="AP24" i="22"/>
  <c r="AJ69" i="1"/>
  <c r="N46" i="1"/>
  <c r="T57" i="1"/>
  <c r="AO56" i="1"/>
  <c r="V57" i="1"/>
  <c r="Y57" i="1"/>
  <c r="V66" i="1"/>
  <c r="U57" i="1"/>
  <c r="AP56" i="1"/>
  <c r="W57" i="1"/>
  <c r="U66" i="1"/>
  <c r="W66" i="1"/>
  <c r="T66" i="1"/>
  <c r="Y66" i="1"/>
  <c r="AP25" i="23"/>
  <c r="AP25" i="22"/>
  <c r="AE25" i="1"/>
  <c r="AG25" i="1"/>
  <c r="AI25" i="1"/>
  <c r="AF25" i="1"/>
  <c r="AH25" i="1"/>
  <c r="AJ25" i="1"/>
  <c r="AF24" i="1"/>
  <c r="AH24" i="1"/>
  <c r="AE24" i="1"/>
  <c r="AG24" i="1"/>
  <c r="AI24" i="1"/>
  <c r="G245" i="16"/>
  <c r="G25" i="16" s="1"/>
  <c r="G24" i="16"/>
  <c r="H245" i="16"/>
  <c r="H25" i="16" s="1"/>
  <c r="H24" i="16"/>
  <c r="L166" i="21"/>
  <c r="K173" i="21"/>
  <c r="K170" i="21"/>
  <c r="M149" i="21"/>
  <c r="L156" i="21"/>
  <c r="L153" i="21"/>
  <c r="L160" i="21" s="1"/>
  <c r="L161" i="21" s="1"/>
  <c r="N217" i="21"/>
  <c r="M224" i="21"/>
  <c r="M221" i="21"/>
  <c r="M207" i="21"/>
  <c r="M204" i="21"/>
  <c r="N200" i="21"/>
  <c r="J190" i="21"/>
  <c r="J187" i="21"/>
  <c r="J194" i="21" s="1"/>
  <c r="J195" i="21" s="1"/>
  <c r="J231" i="21" s="1"/>
  <c r="K183" i="21"/>
  <c r="M255" i="20"/>
  <c r="L262" i="20"/>
  <c r="P238" i="20"/>
  <c r="O245" i="20"/>
  <c r="O242" i="20"/>
  <c r="O249" i="20" s="1"/>
  <c r="O250" i="20" s="1"/>
  <c r="M221" i="20"/>
  <c r="L228" i="20"/>
  <c r="L225" i="20"/>
  <c r="N272" i="20"/>
  <c r="M279" i="20"/>
  <c r="M276" i="20"/>
  <c r="M283" i="20" s="1"/>
  <c r="M284" i="20" s="1"/>
  <c r="J142" i="20"/>
  <c r="J143" i="20" s="1"/>
  <c r="K159" i="20"/>
  <c r="K160" i="20" s="1"/>
  <c r="L131" i="20"/>
  <c r="K138" i="20"/>
  <c r="K135" i="20"/>
  <c r="M148" i="20"/>
  <c r="L152" i="20"/>
  <c r="L155" i="20"/>
  <c r="M182" i="20"/>
  <c r="L186" i="20"/>
  <c r="L193" i="20" s="1"/>
  <c r="L194" i="20" s="1"/>
  <c r="L189" i="20"/>
  <c r="L172" i="20"/>
  <c r="M165" i="20"/>
  <c r="I172" i="16"/>
  <c r="I173" i="16" s="1"/>
  <c r="I192" i="16" s="1"/>
  <c r="I241" i="16" s="1"/>
  <c r="J155" i="16"/>
  <c r="J156" i="16" s="1"/>
  <c r="T192" i="16"/>
  <c r="J168" i="16"/>
  <c r="J165" i="16"/>
  <c r="K161" i="16"/>
  <c r="L144" i="16"/>
  <c r="K151" i="16"/>
  <c r="K148" i="16"/>
  <c r="L178" i="16"/>
  <c r="K185" i="16"/>
  <c r="K182" i="16"/>
  <c r="W20" i="8"/>
  <c r="V20" i="8"/>
  <c r="U20" i="8"/>
  <c r="T20" i="8"/>
  <c r="T231" i="21"/>
  <c r="G24" i="21"/>
  <c r="Y20" i="8"/>
  <c r="H76" i="28"/>
  <c r="AO59" i="1"/>
  <c r="AB60" i="1"/>
  <c r="AD60" i="1"/>
  <c r="AF60" i="1"/>
  <c r="AH60" i="1"/>
  <c r="U114" i="1"/>
  <c r="W114" i="1"/>
  <c r="AP59" i="1"/>
  <c r="AC60" i="1"/>
  <c r="AE60" i="1"/>
  <c r="AG60" i="1"/>
  <c r="AI60" i="1"/>
  <c r="T114" i="1"/>
  <c r="V114" i="1"/>
  <c r="Y114" i="1"/>
  <c r="I69" i="28"/>
  <c r="J68" i="28"/>
  <c r="I74" i="28"/>
  <c r="H107" i="8"/>
  <c r="J107" i="8"/>
  <c r="L107" i="8"/>
  <c r="N107" i="8"/>
  <c r="P107" i="8"/>
  <c r="R107" i="8"/>
  <c r="BH15" i="30"/>
  <c r="BH43" i="8" s="1"/>
  <c r="BD15" i="30"/>
  <c r="BD43" i="8" s="1"/>
  <c r="AZ15" i="30"/>
  <c r="AZ43" i="8" s="1"/>
  <c r="BH14" i="30"/>
  <c r="BH107" i="8" s="1"/>
  <c r="BG14" i="30"/>
  <c r="BG107" i="8" s="1"/>
  <c r="BF14" i="30"/>
  <c r="BF107" i="8" s="1"/>
  <c r="BE14" i="30"/>
  <c r="BE107" i="8" s="1"/>
  <c r="BD14" i="30"/>
  <c r="BD107" i="8" s="1"/>
  <c r="BC14" i="30"/>
  <c r="BC107" i="8" s="1"/>
  <c r="BB14" i="30"/>
  <c r="BB107" i="8" s="1"/>
  <c r="BA14" i="30"/>
  <c r="BA107" i="8" s="1"/>
  <c r="AZ14" i="30"/>
  <c r="AZ107" i="8" s="1"/>
  <c r="AY14" i="30"/>
  <c r="AY107" i="8" s="1"/>
  <c r="AX14" i="30"/>
  <c r="AX107" i="8" s="1"/>
  <c r="AW14" i="30"/>
  <c r="AW107" i="8" s="1"/>
  <c r="AM15" i="30"/>
  <c r="AM43" i="8" s="1"/>
  <c r="AI15" i="30"/>
  <c r="AI43" i="8" s="1"/>
  <c r="AE15" i="30"/>
  <c r="AE43" i="8" s="1"/>
  <c r="AM14" i="30"/>
  <c r="AM107" i="8" s="1"/>
  <c r="AL14" i="30"/>
  <c r="AL107" i="8" s="1"/>
  <c r="AK14" i="30"/>
  <c r="AK107" i="8" s="1"/>
  <c r="AJ14" i="30"/>
  <c r="AJ107" i="8" s="1"/>
  <c r="AI14" i="30"/>
  <c r="AI107" i="8" s="1"/>
  <c r="AH14" i="30"/>
  <c r="AH107" i="8" s="1"/>
  <c r="AG14" i="30"/>
  <c r="AG107" i="8" s="1"/>
  <c r="AF14" i="30"/>
  <c r="AF107" i="8" s="1"/>
  <c r="AE14" i="30"/>
  <c r="AE107" i="8" s="1"/>
  <c r="AD14" i="30"/>
  <c r="AD107" i="8" s="1"/>
  <c r="AC14" i="30"/>
  <c r="AC107" i="8" s="1"/>
  <c r="AB14" i="30"/>
  <c r="AB107" i="8" s="1"/>
  <c r="H13" i="30"/>
  <c r="H76" i="8" s="1"/>
  <c r="H14" i="30"/>
  <c r="I14" i="30"/>
  <c r="I107" i="8" s="1"/>
  <c r="J14" i="30"/>
  <c r="K14" i="30"/>
  <c r="K107" i="8" s="1"/>
  <c r="L14" i="30"/>
  <c r="M14" i="30"/>
  <c r="M107" i="8" s="1"/>
  <c r="N14" i="30"/>
  <c r="O14" i="30"/>
  <c r="O107" i="8" s="1"/>
  <c r="P14" i="30"/>
  <c r="Q14" i="30"/>
  <c r="Q107" i="8" s="1"/>
  <c r="R14" i="30"/>
  <c r="J15" i="30"/>
  <c r="J43" i="8" s="1"/>
  <c r="G14" i="30"/>
  <c r="G107" i="8" s="1"/>
  <c r="G13" i="30"/>
  <c r="G76" i="8" s="1"/>
  <c r="BH40" i="30"/>
  <c r="BG40" i="30"/>
  <c r="BG15" i="30" s="1"/>
  <c r="BG43" i="8" s="1"/>
  <c r="BF40" i="30"/>
  <c r="BF15" i="30" s="1"/>
  <c r="BF43" i="8" s="1"/>
  <c r="BE40" i="30"/>
  <c r="BE15" i="30" s="1"/>
  <c r="BE43" i="8" s="1"/>
  <c r="BD40" i="30"/>
  <c r="BC40" i="30"/>
  <c r="BC15" i="30" s="1"/>
  <c r="BC43" i="8" s="1"/>
  <c r="BB40" i="30"/>
  <c r="BB15" i="30" s="1"/>
  <c r="BB43" i="8" s="1"/>
  <c r="BA40" i="30"/>
  <c r="BA15" i="30" s="1"/>
  <c r="BA43" i="8" s="1"/>
  <c r="AZ40" i="30"/>
  <c r="AY40" i="30"/>
  <c r="AY15" i="30" s="1"/>
  <c r="AY43" i="8" s="1"/>
  <c r="AX40" i="30"/>
  <c r="AX15" i="30" s="1"/>
  <c r="AX43" i="8" s="1"/>
  <c r="AW40" i="30"/>
  <c r="AW15" i="30" s="1"/>
  <c r="AW43" i="8" s="1"/>
  <c r="AM40" i="30"/>
  <c r="AL40" i="30"/>
  <c r="AL15" i="30" s="1"/>
  <c r="AL43" i="8" s="1"/>
  <c r="AK40" i="30"/>
  <c r="AK15" i="30" s="1"/>
  <c r="AK43" i="8" s="1"/>
  <c r="AJ40" i="30"/>
  <c r="AJ15" i="30" s="1"/>
  <c r="AJ43" i="8" s="1"/>
  <c r="AI40" i="30"/>
  <c r="AH40" i="30"/>
  <c r="AH15" i="30" s="1"/>
  <c r="AH43" i="8" s="1"/>
  <c r="AG40" i="30"/>
  <c r="AG15" i="30" s="1"/>
  <c r="AG43" i="8" s="1"/>
  <c r="AF40" i="30"/>
  <c r="AF15" i="30" s="1"/>
  <c r="AF43" i="8" s="1"/>
  <c r="AE40" i="30"/>
  <c r="AD40" i="30"/>
  <c r="AD15" i="30" s="1"/>
  <c r="AD43" i="8" s="1"/>
  <c r="AC40" i="30"/>
  <c r="AC15" i="30" s="1"/>
  <c r="AC43" i="8" s="1"/>
  <c r="AB40" i="30"/>
  <c r="AB15" i="30" s="1"/>
  <c r="AB43" i="8" s="1"/>
  <c r="H40" i="30"/>
  <c r="H15" i="30" s="1"/>
  <c r="H43" i="8" s="1"/>
  <c r="I40" i="30"/>
  <c r="I15" i="30" s="1"/>
  <c r="I43" i="8" s="1"/>
  <c r="J40" i="30"/>
  <c r="K40" i="30"/>
  <c r="K15" i="30" s="1"/>
  <c r="K43" i="8" s="1"/>
  <c r="L40" i="30"/>
  <c r="L15" i="30" s="1"/>
  <c r="L43" i="8" s="1"/>
  <c r="M40" i="30"/>
  <c r="M15" i="30" s="1"/>
  <c r="M43" i="8" s="1"/>
  <c r="N40" i="30"/>
  <c r="N15" i="30" s="1"/>
  <c r="N43" i="8" s="1"/>
  <c r="O40" i="30"/>
  <c r="O15" i="30" s="1"/>
  <c r="O43" i="8" s="1"/>
  <c r="P40" i="30"/>
  <c r="P15" i="30" s="1"/>
  <c r="P43" i="8" s="1"/>
  <c r="Q40" i="30"/>
  <c r="Q15" i="30" s="1"/>
  <c r="Q43" i="8" s="1"/>
  <c r="R40" i="30"/>
  <c r="R15" i="30" s="1"/>
  <c r="R43" i="8" s="1"/>
  <c r="G40" i="30"/>
  <c r="G15" i="30" s="1"/>
  <c r="G43" i="8" s="1"/>
  <c r="G42" i="30"/>
  <c r="H34" i="30" s="1"/>
  <c r="H42" i="30" s="1"/>
  <c r="I34" i="30" s="1"/>
  <c r="I42" i="30" s="1"/>
  <c r="BH28" i="30"/>
  <c r="BG28" i="30"/>
  <c r="BF28" i="30"/>
  <c r="BE28" i="30"/>
  <c r="BD28" i="30"/>
  <c r="BC28" i="30"/>
  <c r="BB28" i="30"/>
  <c r="BA28" i="30"/>
  <c r="AZ28" i="30"/>
  <c r="AY28" i="30"/>
  <c r="AX28" i="30"/>
  <c r="AW28" i="30"/>
  <c r="AM28" i="30"/>
  <c r="AL28" i="30"/>
  <c r="AK28" i="30"/>
  <c r="AJ28" i="30"/>
  <c r="AI28" i="30"/>
  <c r="AH28" i="30"/>
  <c r="AG28" i="30"/>
  <c r="AF28" i="30"/>
  <c r="AE28" i="30"/>
  <c r="AD28" i="30"/>
  <c r="AC28" i="30"/>
  <c r="AB28" i="30"/>
  <c r="H28" i="30"/>
  <c r="I28" i="30"/>
  <c r="J28" i="30"/>
  <c r="K28" i="30"/>
  <c r="L28" i="30"/>
  <c r="M28" i="30"/>
  <c r="N28" i="30"/>
  <c r="O28" i="30"/>
  <c r="P28" i="30"/>
  <c r="Q28" i="30"/>
  <c r="R28" i="30"/>
  <c r="G28" i="30"/>
  <c r="BH10" i="30"/>
  <c r="BH42" i="8" s="1"/>
  <c r="BG10" i="30"/>
  <c r="BG42" i="8" s="1"/>
  <c r="BF10" i="30"/>
  <c r="BF42" i="8" s="1"/>
  <c r="BE10" i="30"/>
  <c r="BE42" i="8" s="1"/>
  <c r="BD10" i="30"/>
  <c r="BD42" i="8" s="1"/>
  <c r="BC10" i="30"/>
  <c r="BC42" i="8" s="1"/>
  <c r="BB10" i="30"/>
  <c r="BB42" i="8" s="1"/>
  <c r="BA10" i="30"/>
  <c r="BA42" i="8" s="1"/>
  <c r="AZ10" i="30"/>
  <c r="AZ42" i="8" s="1"/>
  <c r="AY10" i="30"/>
  <c r="AY42" i="8" s="1"/>
  <c r="AX10" i="30"/>
  <c r="AX42" i="8" s="1"/>
  <c r="AW10" i="30"/>
  <c r="AW42" i="8" s="1"/>
  <c r="BH9" i="30"/>
  <c r="BH112" i="8" s="1"/>
  <c r="BG9" i="30"/>
  <c r="BG112" i="8" s="1"/>
  <c r="BF9" i="30"/>
  <c r="BF112" i="8" s="1"/>
  <c r="BE9" i="30"/>
  <c r="BE112" i="8" s="1"/>
  <c r="BD9" i="30"/>
  <c r="BD112" i="8" s="1"/>
  <c r="BC9" i="30"/>
  <c r="BC112" i="8" s="1"/>
  <c r="BB9" i="30"/>
  <c r="BB112" i="8" s="1"/>
  <c r="BA9" i="30"/>
  <c r="BA112" i="8" s="1"/>
  <c r="AZ9" i="30"/>
  <c r="AZ112" i="8" s="1"/>
  <c r="AY9" i="30"/>
  <c r="AY112" i="8" s="1"/>
  <c r="AX9" i="30"/>
  <c r="AX112" i="8" s="1"/>
  <c r="AW9" i="30"/>
  <c r="AW112" i="8" s="1"/>
  <c r="AM10" i="30"/>
  <c r="AM42" i="8" s="1"/>
  <c r="AL10" i="30"/>
  <c r="AL42" i="8" s="1"/>
  <c r="AK10" i="30"/>
  <c r="AK42" i="8" s="1"/>
  <c r="AJ10" i="30"/>
  <c r="AJ42" i="8" s="1"/>
  <c r="AI10" i="30"/>
  <c r="AI42" i="8" s="1"/>
  <c r="AH10" i="30"/>
  <c r="AH42" i="8" s="1"/>
  <c r="AG10" i="30"/>
  <c r="AG42" i="8" s="1"/>
  <c r="AF10" i="30"/>
  <c r="AF42" i="8" s="1"/>
  <c r="AE10" i="30"/>
  <c r="AE42" i="8" s="1"/>
  <c r="AD10" i="30"/>
  <c r="AD42" i="8" s="1"/>
  <c r="AC10" i="30"/>
  <c r="AC42" i="8" s="1"/>
  <c r="AB10" i="30"/>
  <c r="AB42" i="8" s="1"/>
  <c r="AM9" i="30"/>
  <c r="AM112" i="8" s="1"/>
  <c r="AL9" i="30"/>
  <c r="AL112" i="8" s="1"/>
  <c r="AK9" i="30"/>
  <c r="AK112" i="8" s="1"/>
  <c r="AJ9" i="30"/>
  <c r="AJ112" i="8" s="1"/>
  <c r="AI9" i="30"/>
  <c r="AI112" i="8" s="1"/>
  <c r="AH9" i="30"/>
  <c r="AH112" i="8" s="1"/>
  <c r="AG9" i="30"/>
  <c r="AG112" i="8" s="1"/>
  <c r="AF9" i="30"/>
  <c r="AF112" i="8" s="1"/>
  <c r="AE9" i="30"/>
  <c r="AE112" i="8" s="1"/>
  <c r="AD9" i="30"/>
  <c r="AD112" i="8" s="1"/>
  <c r="AC9" i="30"/>
  <c r="AC112" i="8" s="1"/>
  <c r="AB9" i="30"/>
  <c r="AB112" i="8" s="1"/>
  <c r="H8" i="30"/>
  <c r="H67" i="8" s="1"/>
  <c r="J8" i="30"/>
  <c r="J67" i="8" s="1"/>
  <c r="H9" i="30"/>
  <c r="H112" i="8" s="1"/>
  <c r="I9" i="30"/>
  <c r="I112" i="8" s="1"/>
  <c r="J9" i="30"/>
  <c r="J112" i="8" s="1"/>
  <c r="K9" i="30"/>
  <c r="K112" i="8" s="1"/>
  <c r="L9" i="30"/>
  <c r="L112" i="8" s="1"/>
  <c r="M9" i="30"/>
  <c r="M112" i="8" s="1"/>
  <c r="N9" i="30"/>
  <c r="N112" i="8" s="1"/>
  <c r="O9" i="30"/>
  <c r="O112" i="8" s="1"/>
  <c r="P9" i="30"/>
  <c r="P112" i="8" s="1"/>
  <c r="Q9" i="30"/>
  <c r="Q112" i="8" s="1"/>
  <c r="R9" i="30"/>
  <c r="R112" i="8" s="1"/>
  <c r="H10" i="30"/>
  <c r="H42" i="8" s="1"/>
  <c r="I10" i="30"/>
  <c r="I42" i="8" s="1"/>
  <c r="J10" i="30"/>
  <c r="J42" i="8" s="1"/>
  <c r="K10" i="30"/>
  <c r="K42" i="8" s="1"/>
  <c r="L10" i="30"/>
  <c r="L42" i="8" s="1"/>
  <c r="M10" i="30"/>
  <c r="M42" i="8" s="1"/>
  <c r="N10" i="30"/>
  <c r="N42" i="8" s="1"/>
  <c r="O10" i="30"/>
  <c r="O42" i="8" s="1"/>
  <c r="P10" i="30"/>
  <c r="P42" i="8" s="1"/>
  <c r="Q10" i="30"/>
  <c r="Q42" i="8" s="1"/>
  <c r="R10" i="30"/>
  <c r="R42" i="8" s="1"/>
  <c r="G30" i="30"/>
  <c r="G8" i="30" s="1"/>
  <c r="G67" i="8" s="1"/>
  <c r="G10" i="30"/>
  <c r="G42" i="8" s="1"/>
  <c r="H22" i="30"/>
  <c r="H30" i="30" s="1"/>
  <c r="I22" i="30" s="1"/>
  <c r="I30" i="30" s="1"/>
  <c r="J22" i="30" s="1"/>
  <c r="J30" i="30" s="1"/>
  <c r="K22" i="30" s="1"/>
  <c r="G9" i="30"/>
  <c r="G112" i="8" s="1"/>
  <c r="BH3" i="30"/>
  <c r="BG3" i="30"/>
  <c r="BF3" i="30"/>
  <c r="BE3" i="30"/>
  <c r="BD3" i="30"/>
  <c r="BC3" i="30"/>
  <c r="BB3" i="30"/>
  <c r="BA3" i="30"/>
  <c r="AZ3" i="30"/>
  <c r="AY3" i="30"/>
  <c r="AX3" i="30"/>
  <c r="AW3" i="30"/>
  <c r="AM3" i="30"/>
  <c r="AL3" i="30"/>
  <c r="AK3" i="30"/>
  <c r="AJ3" i="30"/>
  <c r="AI3" i="30"/>
  <c r="AH3" i="30"/>
  <c r="AG3" i="30"/>
  <c r="AF3" i="30"/>
  <c r="AE3" i="30"/>
  <c r="AD3" i="30"/>
  <c r="AC3" i="30"/>
  <c r="AB3" i="30"/>
  <c r="R3" i="30"/>
  <c r="Q3" i="30"/>
  <c r="P3" i="30"/>
  <c r="O3" i="30"/>
  <c r="N3" i="30"/>
  <c r="M3" i="30"/>
  <c r="L3" i="30"/>
  <c r="K3" i="30"/>
  <c r="J3" i="30"/>
  <c r="I3" i="30"/>
  <c r="H3" i="30"/>
  <c r="G3" i="30"/>
  <c r="A1" i="30"/>
  <c r="BH9" i="29"/>
  <c r="BH110" i="8" s="1"/>
  <c r="BG9" i="29"/>
  <c r="BG110" i="8" s="1"/>
  <c r="BF9" i="29"/>
  <c r="BF110" i="8" s="1"/>
  <c r="BE9" i="29"/>
  <c r="BE110" i="8" s="1"/>
  <c r="BD9" i="29"/>
  <c r="BD110" i="8" s="1"/>
  <c r="BC9" i="29"/>
  <c r="BC110" i="8" s="1"/>
  <c r="BB9" i="29"/>
  <c r="BB110" i="8" s="1"/>
  <c r="BA9" i="29"/>
  <c r="BA110" i="8" s="1"/>
  <c r="AZ9" i="29"/>
  <c r="AZ110" i="8" s="1"/>
  <c r="AY9" i="29"/>
  <c r="AY110" i="8" s="1"/>
  <c r="AX9" i="29"/>
  <c r="AX110" i="8" s="1"/>
  <c r="AW9" i="29"/>
  <c r="AW110" i="8" s="1"/>
  <c r="AM9" i="29"/>
  <c r="AM110" i="8" s="1"/>
  <c r="AL9" i="29"/>
  <c r="AL110" i="8" s="1"/>
  <c r="AK9" i="29"/>
  <c r="AK110" i="8" s="1"/>
  <c r="AJ9" i="29"/>
  <c r="AJ110" i="8" s="1"/>
  <c r="AI9" i="29"/>
  <c r="AI110" i="8" s="1"/>
  <c r="AH9" i="29"/>
  <c r="AH110" i="8" s="1"/>
  <c r="AG9" i="29"/>
  <c r="AG110" i="8" s="1"/>
  <c r="AF9" i="29"/>
  <c r="AF110" i="8" s="1"/>
  <c r="AE9" i="29"/>
  <c r="AE110" i="8" s="1"/>
  <c r="AD9" i="29"/>
  <c r="AD110" i="8" s="1"/>
  <c r="AC9" i="29"/>
  <c r="AC110" i="8" s="1"/>
  <c r="AB9" i="29"/>
  <c r="AB110" i="8" s="1"/>
  <c r="H9" i="29"/>
  <c r="H110" i="8" s="1"/>
  <c r="I9" i="29"/>
  <c r="I110" i="8" s="1"/>
  <c r="J9" i="29"/>
  <c r="J110" i="8" s="1"/>
  <c r="K9" i="29"/>
  <c r="K110" i="8" s="1"/>
  <c r="L9" i="29"/>
  <c r="L110" i="8" s="1"/>
  <c r="M9" i="29"/>
  <c r="M110" i="8" s="1"/>
  <c r="N9" i="29"/>
  <c r="N110" i="8" s="1"/>
  <c r="O9" i="29"/>
  <c r="O110" i="8" s="1"/>
  <c r="P9" i="29"/>
  <c r="P110" i="8" s="1"/>
  <c r="Q9" i="29"/>
  <c r="Q110" i="8" s="1"/>
  <c r="R9" i="29"/>
  <c r="R110" i="8" s="1"/>
  <c r="G9" i="29"/>
  <c r="G110" i="8" s="1"/>
  <c r="BH8" i="29"/>
  <c r="BH120" i="8" s="1"/>
  <c r="BG8" i="29"/>
  <c r="BG120" i="8" s="1"/>
  <c r="BF8" i="29"/>
  <c r="BF120" i="8" s="1"/>
  <c r="BE8" i="29"/>
  <c r="BE120" i="8" s="1"/>
  <c r="BD8" i="29"/>
  <c r="BD120" i="8" s="1"/>
  <c r="BC8" i="29"/>
  <c r="BC120" i="8" s="1"/>
  <c r="BB8" i="29"/>
  <c r="BB120" i="8" s="1"/>
  <c r="BA8" i="29"/>
  <c r="BA120" i="8" s="1"/>
  <c r="AZ8" i="29"/>
  <c r="AZ120" i="8" s="1"/>
  <c r="AY8" i="29"/>
  <c r="AY120" i="8" s="1"/>
  <c r="AX8" i="29"/>
  <c r="AX120" i="8" s="1"/>
  <c r="AW8" i="29"/>
  <c r="AW120" i="8" s="1"/>
  <c r="AM8" i="29"/>
  <c r="AM120" i="8" s="1"/>
  <c r="AL8" i="29"/>
  <c r="AL120" i="8" s="1"/>
  <c r="AK8" i="29"/>
  <c r="AK120" i="8" s="1"/>
  <c r="AJ8" i="29"/>
  <c r="AJ120" i="8" s="1"/>
  <c r="AI8" i="29"/>
  <c r="AI120" i="8" s="1"/>
  <c r="AH8" i="29"/>
  <c r="AH120" i="8" s="1"/>
  <c r="AG8" i="29"/>
  <c r="AG120" i="8" s="1"/>
  <c r="AF8" i="29"/>
  <c r="AF120" i="8" s="1"/>
  <c r="AE8" i="29"/>
  <c r="AE120" i="8" s="1"/>
  <c r="AD8" i="29"/>
  <c r="AD120" i="8" s="1"/>
  <c r="AC8" i="29"/>
  <c r="AC120" i="8" s="1"/>
  <c r="AB8" i="29"/>
  <c r="AB120" i="8" s="1"/>
  <c r="H8" i="29"/>
  <c r="H120" i="8" s="1"/>
  <c r="I8" i="29"/>
  <c r="I120" i="8" s="1"/>
  <c r="J8" i="29"/>
  <c r="J120" i="8" s="1"/>
  <c r="K8" i="29"/>
  <c r="K120" i="8" s="1"/>
  <c r="L8" i="29"/>
  <c r="L120" i="8" s="1"/>
  <c r="M8" i="29"/>
  <c r="M120" i="8" s="1"/>
  <c r="N8" i="29"/>
  <c r="N120" i="8" s="1"/>
  <c r="O8" i="29"/>
  <c r="O120" i="8" s="1"/>
  <c r="P8" i="29"/>
  <c r="P120" i="8" s="1"/>
  <c r="Q8" i="29"/>
  <c r="Q120" i="8" s="1"/>
  <c r="R8" i="29"/>
  <c r="R120" i="8" s="1"/>
  <c r="G8" i="29"/>
  <c r="G120" i="8" s="1"/>
  <c r="G21" i="29"/>
  <c r="BH3" i="29"/>
  <c r="BG3" i="29"/>
  <c r="BF3" i="29"/>
  <c r="BE3" i="29"/>
  <c r="BD3" i="29"/>
  <c r="BC3" i="29"/>
  <c r="BB3" i="29"/>
  <c r="BA3" i="29"/>
  <c r="AZ3" i="29"/>
  <c r="AY3" i="29"/>
  <c r="AX3" i="29"/>
  <c r="AW3" i="29"/>
  <c r="AM3" i="29"/>
  <c r="AL3" i="29"/>
  <c r="AK3" i="29"/>
  <c r="AJ3" i="29"/>
  <c r="AI3" i="29"/>
  <c r="AH3" i="29"/>
  <c r="AG3" i="29"/>
  <c r="AF3" i="29"/>
  <c r="AE3" i="29"/>
  <c r="AD3" i="29"/>
  <c r="AC3" i="29"/>
  <c r="AB3" i="29"/>
  <c r="R3" i="29"/>
  <c r="Q3" i="29"/>
  <c r="P3" i="29"/>
  <c r="O3" i="29"/>
  <c r="N3" i="29"/>
  <c r="M3" i="29"/>
  <c r="L3" i="29"/>
  <c r="K3" i="29"/>
  <c r="J3" i="29"/>
  <c r="I3" i="29"/>
  <c r="H3" i="29"/>
  <c r="G3" i="29"/>
  <c r="A1" i="29"/>
  <c r="Y133" i="8"/>
  <c r="W133" i="8"/>
  <c r="V133" i="8"/>
  <c r="U133" i="8"/>
  <c r="T133" i="8"/>
  <c r="BO133" i="8"/>
  <c r="BM133" i="8"/>
  <c r="BL133" i="8"/>
  <c r="BK133" i="8"/>
  <c r="BJ133" i="8"/>
  <c r="AT133" i="8"/>
  <c r="AR133" i="8"/>
  <c r="AQ133" i="8"/>
  <c r="AP133" i="8"/>
  <c r="AO133" i="8"/>
  <c r="BH73" i="8"/>
  <c r="BG73" i="8"/>
  <c r="BF73" i="8"/>
  <c r="BE73" i="8"/>
  <c r="BD73" i="8"/>
  <c r="BC73" i="8"/>
  <c r="BB73" i="8"/>
  <c r="BA73" i="8"/>
  <c r="AZ73" i="8"/>
  <c r="AY73" i="8"/>
  <c r="AX73" i="8"/>
  <c r="AW73" i="8"/>
  <c r="BH61" i="8"/>
  <c r="BG61" i="8"/>
  <c r="BF61" i="8"/>
  <c r="BE61" i="8"/>
  <c r="BD61" i="8"/>
  <c r="BC61" i="8"/>
  <c r="BB61" i="8"/>
  <c r="BA61" i="8"/>
  <c r="AZ61" i="8"/>
  <c r="AY61" i="8"/>
  <c r="AX61" i="8"/>
  <c r="AW61" i="8"/>
  <c r="AD61" i="8"/>
  <c r="AE61" i="8"/>
  <c r="AF61" i="8"/>
  <c r="AG61" i="8"/>
  <c r="AH61" i="8"/>
  <c r="AI61" i="8"/>
  <c r="AJ61" i="8"/>
  <c r="AK61" i="8"/>
  <c r="AL61" i="8"/>
  <c r="AM61" i="8"/>
  <c r="AD73" i="8"/>
  <c r="AE73" i="8"/>
  <c r="AF73" i="8"/>
  <c r="AG73" i="8"/>
  <c r="AH73" i="8"/>
  <c r="AI73" i="8"/>
  <c r="AJ73" i="8"/>
  <c r="AK73" i="8"/>
  <c r="AL73" i="8"/>
  <c r="AM73" i="8"/>
  <c r="AC73" i="8"/>
  <c r="AC61" i="8"/>
  <c r="AB73" i="8"/>
  <c r="AB61" i="8"/>
  <c r="BH9" i="28"/>
  <c r="BH127" i="8" s="1"/>
  <c r="BG9" i="28"/>
  <c r="BG127" i="8" s="1"/>
  <c r="BF9" i="28"/>
  <c r="BF127" i="8" s="1"/>
  <c r="BE9" i="28"/>
  <c r="BE127" i="8" s="1"/>
  <c r="BD9" i="28"/>
  <c r="BD127" i="8" s="1"/>
  <c r="BC9" i="28"/>
  <c r="BC127" i="8" s="1"/>
  <c r="BB9" i="28"/>
  <c r="BB127" i="8" s="1"/>
  <c r="BA9" i="28"/>
  <c r="BA127" i="8" s="1"/>
  <c r="AZ9" i="28"/>
  <c r="AZ127" i="8" s="1"/>
  <c r="AY9" i="28"/>
  <c r="AY127" i="8" s="1"/>
  <c r="AX9" i="28"/>
  <c r="AX127" i="8" s="1"/>
  <c r="AW9" i="28"/>
  <c r="AW127" i="8" s="1"/>
  <c r="AM9" i="28"/>
  <c r="AM127" i="8" s="1"/>
  <c r="AL9" i="28"/>
  <c r="AL127" i="8" s="1"/>
  <c r="AK9" i="28"/>
  <c r="AK127" i="8" s="1"/>
  <c r="AJ9" i="28"/>
  <c r="AJ127" i="8" s="1"/>
  <c r="AI9" i="28"/>
  <c r="AI127" i="8" s="1"/>
  <c r="AH9" i="28"/>
  <c r="AH127" i="8" s="1"/>
  <c r="AG9" i="28"/>
  <c r="AG127" i="8" s="1"/>
  <c r="AF9" i="28"/>
  <c r="AF127" i="8" s="1"/>
  <c r="AE9" i="28"/>
  <c r="AE127" i="8" s="1"/>
  <c r="AD9" i="28"/>
  <c r="AD127" i="8" s="1"/>
  <c r="AC9" i="28"/>
  <c r="AC127" i="8" s="1"/>
  <c r="AB9" i="28"/>
  <c r="AB127" i="8" s="1"/>
  <c r="G13" i="28"/>
  <c r="G84" i="8" s="1"/>
  <c r="H52" i="28"/>
  <c r="H9" i="28"/>
  <c r="H127" i="8" s="1"/>
  <c r="I9" i="28"/>
  <c r="I127" i="8" s="1"/>
  <c r="J9" i="28"/>
  <c r="J127" i="8" s="1"/>
  <c r="K9" i="28"/>
  <c r="K127" i="8" s="1"/>
  <c r="L9" i="28"/>
  <c r="L127" i="8" s="1"/>
  <c r="M9" i="28"/>
  <c r="M127" i="8" s="1"/>
  <c r="N9" i="28"/>
  <c r="N127" i="8" s="1"/>
  <c r="O9" i="28"/>
  <c r="O127" i="8" s="1"/>
  <c r="P9" i="28"/>
  <c r="P127" i="8" s="1"/>
  <c r="Q9" i="28"/>
  <c r="Q127" i="8" s="1"/>
  <c r="R9" i="28"/>
  <c r="R127" i="8" s="1"/>
  <c r="G9" i="28"/>
  <c r="G127" i="8" s="1"/>
  <c r="G10" i="28"/>
  <c r="H45" i="28"/>
  <c r="G67" i="28"/>
  <c r="G64" i="28"/>
  <c r="H61" i="28" s="1"/>
  <c r="G48" i="28"/>
  <c r="G12" i="28" s="1"/>
  <c r="G128" i="8" s="1"/>
  <c r="G43" i="28"/>
  <c r="H40" i="28" s="1"/>
  <c r="H43" i="28" s="1"/>
  <c r="I40" i="28" s="1"/>
  <c r="I43" i="28" s="1"/>
  <c r="J40" i="28" s="1"/>
  <c r="J43" i="28" s="1"/>
  <c r="K40" i="28" s="1"/>
  <c r="K43" i="28" s="1"/>
  <c r="L40" i="28" s="1"/>
  <c r="L43" i="28" s="1"/>
  <c r="M40" i="28" s="1"/>
  <c r="M43" i="28" s="1"/>
  <c r="N40" i="28" s="1"/>
  <c r="N43" i="28" s="1"/>
  <c r="O40" i="28" s="1"/>
  <c r="O43" i="28" s="1"/>
  <c r="P40" i="28" s="1"/>
  <c r="P43" i="28" s="1"/>
  <c r="Q40" i="28" s="1"/>
  <c r="Q43" i="28" s="1"/>
  <c r="R40" i="28" s="1"/>
  <c r="R43" i="28" s="1"/>
  <c r="AB40" i="28" s="1"/>
  <c r="AB43" i="28" s="1"/>
  <c r="A1" i="28"/>
  <c r="BC119" i="8"/>
  <c r="AZ119" i="8"/>
  <c r="AW119" i="8"/>
  <c r="AK119" i="8"/>
  <c r="AH119" i="8"/>
  <c r="AE119" i="8"/>
  <c r="AB119" i="8"/>
  <c r="H119" i="8"/>
  <c r="I119" i="8"/>
  <c r="J119" i="8"/>
  <c r="K119" i="8"/>
  <c r="L119" i="8"/>
  <c r="M119" i="8"/>
  <c r="N119" i="8"/>
  <c r="O119" i="8"/>
  <c r="P119" i="8"/>
  <c r="Q119" i="8"/>
  <c r="R119" i="8"/>
  <c r="G119" i="8"/>
  <c r="H73" i="8"/>
  <c r="I73" i="8"/>
  <c r="J73" i="8"/>
  <c r="K73" i="8"/>
  <c r="L73" i="8"/>
  <c r="M73" i="8"/>
  <c r="N73" i="8"/>
  <c r="O73" i="8"/>
  <c r="P73" i="8"/>
  <c r="Q73" i="8"/>
  <c r="R73" i="8"/>
  <c r="I59" i="8"/>
  <c r="K59" i="8"/>
  <c r="M59" i="8"/>
  <c r="O59" i="8"/>
  <c r="Q59" i="8"/>
  <c r="H61" i="8"/>
  <c r="I61" i="8"/>
  <c r="J61" i="8"/>
  <c r="K61" i="8"/>
  <c r="L61" i="8"/>
  <c r="M61" i="8"/>
  <c r="N61" i="8"/>
  <c r="O61" i="8"/>
  <c r="P61" i="8"/>
  <c r="Q61" i="8"/>
  <c r="R61" i="8"/>
  <c r="G9" i="27"/>
  <c r="G75" i="8" s="1"/>
  <c r="H48" i="26"/>
  <c r="I48" i="26" s="1"/>
  <c r="J48" i="26" s="1"/>
  <c r="K48" i="26" s="1"/>
  <c r="L48" i="26" s="1"/>
  <c r="M48" i="26" s="1"/>
  <c r="N48" i="26" s="1"/>
  <c r="O48" i="26" s="1"/>
  <c r="P48" i="26" s="1"/>
  <c r="Q48" i="26" s="1"/>
  <c r="R48" i="26" s="1"/>
  <c r="AB48" i="26" s="1"/>
  <c r="AC48" i="26" s="1"/>
  <c r="AD48" i="26" s="1"/>
  <c r="AE48" i="26" s="1"/>
  <c r="AF48" i="26" s="1"/>
  <c r="AG48" i="26" s="1"/>
  <c r="AH48" i="26" s="1"/>
  <c r="AI48" i="26" s="1"/>
  <c r="AJ48" i="26" s="1"/>
  <c r="AK48" i="26" s="1"/>
  <c r="AL48" i="26" s="1"/>
  <c r="AM48" i="26" s="1"/>
  <c r="AW48" i="26" s="1"/>
  <c r="AX48" i="26" s="1"/>
  <c r="AY48" i="26" s="1"/>
  <c r="AZ48" i="26" s="1"/>
  <c r="BA48" i="26" s="1"/>
  <c r="BB48" i="26" s="1"/>
  <c r="BC48" i="26" s="1"/>
  <c r="BD48" i="26" s="1"/>
  <c r="BE48" i="26" s="1"/>
  <c r="BF48" i="26" s="1"/>
  <c r="BG48" i="26" s="1"/>
  <c r="BH48" i="26" s="1"/>
  <c r="A1" i="27"/>
  <c r="BH31" i="27"/>
  <c r="BG31" i="27"/>
  <c r="BF31" i="27"/>
  <c r="BE31" i="27"/>
  <c r="BD31" i="27"/>
  <c r="BC31" i="27"/>
  <c r="BB31" i="27"/>
  <c r="BA31" i="27"/>
  <c r="AZ31" i="27"/>
  <c r="AY31" i="27"/>
  <c r="AX31" i="27"/>
  <c r="AW31" i="27"/>
  <c r="BG21" i="8"/>
  <c r="BE21" i="8"/>
  <c r="BC21" i="8"/>
  <c r="BA21" i="8"/>
  <c r="AY21" i="8"/>
  <c r="AW21" i="8"/>
  <c r="AM31" i="27"/>
  <c r="AL31" i="27"/>
  <c r="AK31" i="27"/>
  <c r="AJ31" i="27"/>
  <c r="AI31" i="27"/>
  <c r="AH31" i="27"/>
  <c r="AG31" i="27"/>
  <c r="AF31" i="27"/>
  <c r="AE31" i="27"/>
  <c r="AD31" i="27"/>
  <c r="AC31" i="27"/>
  <c r="AB31" i="27"/>
  <c r="AM21" i="8"/>
  <c r="AK21" i="8"/>
  <c r="AI21" i="8"/>
  <c r="AG21" i="8"/>
  <c r="AE21" i="8"/>
  <c r="I102" i="8"/>
  <c r="I32" i="28" s="1"/>
  <c r="K102" i="8"/>
  <c r="K32" i="28" s="1"/>
  <c r="M102" i="8"/>
  <c r="M32" i="28" s="1"/>
  <c r="O102" i="8"/>
  <c r="O32" i="28" s="1"/>
  <c r="Q102" i="8"/>
  <c r="Q32" i="28" s="1"/>
  <c r="H26" i="27"/>
  <c r="I26" i="27"/>
  <c r="J26" i="27"/>
  <c r="K26" i="27"/>
  <c r="L26" i="27"/>
  <c r="M26" i="27"/>
  <c r="N26" i="27"/>
  <c r="O26" i="27"/>
  <c r="P26" i="27"/>
  <c r="Q26" i="27"/>
  <c r="R26" i="27"/>
  <c r="H21" i="8"/>
  <c r="I21" i="8"/>
  <c r="J21" i="8"/>
  <c r="K21" i="8"/>
  <c r="L21" i="8"/>
  <c r="M21" i="8"/>
  <c r="N21" i="8"/>
  <c r="O21" i="8"/>
  <c r="P21" i="8"/>
  <c r="Q21" i="8"/>
  <c r="R21" i="8"/>
  <c r="H31" i="27"/>
  <c r="I31" i="27"/>
  <c r="J31" i="27"/>
  <c r="K31" i="27"/>
  <c r="L31" i="27"/>
  <c r="M31" i="27"/>
  <c r="N31" i="27"/>
  <c r="O31" i="27"/>
  <c r="P31" i="27"/>
  <c r="Q31" i="27"/>
  <c r="R31" i="27"/>
  <c r="G31" i="27"/>
  <c r="G21" i="8"/>
  <c r="G26" i="27"/>
  <c r="G64" i="8"/>
  <c r="G63" i="8"/>
  <c r="H43" i="26"/>
  <c r="C12" i="25"/>
  <c r="C11" i="25"/>
  <c r="A1" i="26"/>
  <c r="G73" i="8"/>
  <c r="G61" i="8"/>
  <c r="BH12" i="25"/>
  <c r="BG12" i="25"/>
  <c r="BF12" i="25"/>
  <c r="BE12" i="25"/>
  <c r="BD12" i="25"/>
  <c r="BC12" i="25"/>
  <c r="BB12" i="25"/>
  <c r="BA12" i="25"/>
  <c r="AZ12" i="25"/>
  <c r="AY12" i="25"/>
  <c r="AX12" i="25"/>
  <c r="AW12" i="25"/>
  <c r="BH9" i="25"/>
  <c r="BG9" i="25"/>
  <c r="BF9" i="25"/>
  <c r="BE9" i="25"/>
  <c r="BD9" i="25"/>
  <c r="BC9" i="25"/>
  <c r="BB9" i="25"/>
  <c r="BA9" i="25"/>
  <c r="AZ9" i="25"/>
  <c r="AY9" i="25"/>
  <c r="AX9" i="25"/>
  <c r="AW9" i="25"/>
  <c r="AM12" i="25"/>
  <c r="AL12" i="25"/>
  <c r="AK12" i="25"/>
  <c r="AJ12" i="25"/>
  <c r="AI12" i="25"/>
  <c r="AH12" i="25"/>
  <c r="AG12" i="25"/>
  <c r="AF12" i="25"/>
  <c r="AE12" i="25"/>
  <c r="AD12" i="25"/>
  <c r="AC12" i="25"/>
  <c r="AB12" i="25"/>
  <c r="AM9" i="25"/>
  <c r="AL9" i="25"/>
  <c r="AK9" i="25"/>
  <c r="AJ9" i="25"/>
  <c r="AI9" i="25"/>
  <c r="AH9" i="25"/>
  <c r="AG9" i="25"/>
  <c r="AF9" i="25"/>
  <c r="AE9" i="25"/>
  <c r="AD9" i="25"/>
  <c r="AC9" i="25"/>
  <c r="AB9" i="25"/>
  <c r="H12" i="25"/>
  <c r="I12" i="25"/>
  <c r="J12" i="25"/>
  <c r="K12" i="25"/>
  <c r="L12" i="25"/>
  <c r="M12" i="25"/>
  <c r="N12" i="25"/>
  <c r="O12" i="25"/>
  <c r="P12" i="25"/>
  <c r="Q12" i="25"/>
  <c r="R12" i="25"/>
  <c r="G12" i="25"/>
  <c r="BH76" i="25"/>
  <c r="BG76" i="25"/>
  <c r="BF76" i="25"/>
  <c r="BE76" i="25"/>
  <c r="BD76" i="25"/>
  <c r="BC76" i="25"/>
  <c r="BB76" i="25"/>
  <c r="BA76" i="25"/>
  <c r="AZ76" i="25"/>
  <c r="AY76" i="25"/>
  <c r="AX76" i="25"/>
  <c r="AW76" i="25"/>
  <c r="AC76" i="25"/>
  <c r="AD76" i="25"/>
  <c r="AE76" i="25"/>
  <c r="AF76" i="25"/>
  <c r="AG76" i="25"/>
  <c r="AH76" i="25"/>
  <c r="AI76" i="25"/>
  <c r="AJ76" i="25"/>
  <c r="AK76" i="25"/>
  <c r="AL76" i="25"/>
  <c r="AM76" i="25"/>
  <c r="AB76" i="25"/>
  <c r="BH70" i="25"/>
  <c r="BG70" i="25"/>
  <c r="BF70" i="25"/>
  <c r="BE70" i="25"/>
  <c r="BD70" i="25"/>
  <c r="BC70" i="25"/>
  <c r="BB70" i="25"/>
  <c r="BA70" i="25"/>
  <c r="AZ70" i="25"/>
  <c r="AY70" i="25"/>
  <c r="AX70" i="25"/>
  <c r="AW70" i="25"/>
  <c r="AC70" i="25"/>
  <c r="AD70" i="25"/>
  <c r="AE70" i="25"/>
  <c r="AF70" i="25"/>
  <c r="AG70" i="25"/>
  <c r="AH70" i="25"/>
  <c r="AI70" i="25"/>
  <c r="AJ70" i="25"/>
  <c r="AK70" i="25"/>
  <c r="AL70" i="25"/>
  <c r="AM70" i="25"/>
  <c r="AB70" i="25"/>
  <c r="H7" i="25"/>
  <c r="H59" i="8" s="1"/>
  <c r="I7" i="25"/>
  <c r="J7" i="25"/>
  <c r="J59" i="8" s="1"/>
  <c r="K7" i="25"/>
  <c r="L7" i="25"/>
  <c r="L59" i="8" s="1"/>
  <c r="M7" i="25"/>
  <c r="N7" i="25"/>
  <c r="N59" i="8" s="1"/>
  <c r="O7" i="25"/>
  <c r="P7" i="25"/>
  <c r="P59" i="8" s="1"/>
  <c r="Q7" i="25"/>
  <c r="R7" i="25"/>
  <c r="R59" i="8" s="1"/>
  <c r="H9" i="25"/>
  <c r="I9" i="25"/>
  <c r="J9" i="25"/>
  <c r="K9" i="25"/>
  <c r="L9" i="25"/>
  <c r="M9" i="25"/>
  <c r="N9" i="25"/>
  <c r="O9" i="25"/>
  <c r="P9" i="25"/>
  <c r="Q9" i="25"/>
  <c r="R9" i="25"/>
  <c r="G9" i="25"/>
  <c r="C9" i="25"/>
  <c r="C8" i="25"/>
  <c r="C7" i="25"/>
  <c r="G7" i="25"/>
  <c r="G59" i="8" s="1"/>
  <c r="BH50" i="25"/>
  <c r="BG50" i="25"/>
  <c r="BF50" i="25"/>
  <c r="BE50" i="25"/>
  <c r="BD50" i="25"/>
  <c r="BC50" i="25"/>
  <c r="BB50" i="25"/>
  <c r="BA50" i="25"/>
  <c r="AZ50" i="25"/>
  <c r="AY50" i="25"/>
  <c r="AX50" i="25"/>
  <c r="AW50" i="25"/>
  <c r="AM50" i="25"/>
  <c r="AL50" i="25"/>
  <c r="AK50" i="25"/>
  <c r="AJ50" i="25"/>
  <c r="AI50" i="25"/>
  <c r="AH50" i="25"/>
  <c r="AG50" i="25"/>
  <c r="AF50" i="25"/>
  <c r="AE50" i="25"/>
  <c r="AD50" i="25"/>
  <c r="AC50" i="25"/>
  <c r="AB50" i="25"/>
  <c r="BH44" i="25"/>
  <c r="BG44" i="25"/>
  <c r="BF44" i="25"/>
  <c r="BE44" i="25"/>
  <c r="BD44" i="25"/>
  <c r="BC44" i="25"/>
  <c r="BB44" i="25"/>
  <c r="BA44" i="25"/>
  <c r="AZ44" i="25"/>
  <c r="AY44" i="25"/>
  <c r="AX44" i="25"/>
  <c r="AW44" i="25"/>
  <c r="AM44" i="25"/>
  <c r="AL44" i="25"/>
  <c r="AK44" i="25"/>
  <c r="AJ44" i="25"/>
  <c r="AI44" i="25"/>
  <c r="AH44" i="25"/>
  <c r="AG44" i="25"/>
  <c r="AF44" i="25"/>
  <c r="AE44" i="25"/>
  <c r="AD44" i="25"/>
  <c r="AC44" i="25"/>
  <c r="AB44" i="25"/>
  <c r="A1" i="25"/>
  <c r="Y37" i="23"/>
  <c r="W37" i="23"/>
  <c r="V37" i="23"/>
  <c r="U37" i="23"/>
  <c r="T37" i="23"/>
  <c r="Y26" i="23"/>
  <c r="W26" i="23"/>
  <c r="V26" i="23"/>
  <c r="U26" i="23"/>
  <c r="T26" i="23"/>
  <c r="Y25" i="23"/>
  <c r="W25" i="23"/>
  <c r="V25" i="23"/>
  <c r="U25" i="23"/>
  <c r="T25" i="23"/>
  <c r="Y24" i="23"/>
  <c r="W24" i="23"/>
  <c r="V24" i="23"/>
  <c r="U24" i="23"/>
  <c r="T24" i="23"/>
  <c r="V23" i="23"/>
  <c r="U23" i="23"/>
  <c r="G23" i="23"/>
  <c r="Y23" i="23" s="1"/>
  <c r="A1" i="23"/>
  <c r="E18" i="9" s="1"/>
  <c r="G41" i="8" l="1"/>
  <c r="O41" i="8"/>
  <c r="K41" i="8"/>
  <c r="AB41" i="8"/>
  <c r="AT41" i="8" s="1"/>
  <c r="AF41" i="8"/>
  <c r="AJ41" i="8"/>
  <c r="AW41" i="8"/>
  <c r="BA41" i="8"/>
  <c r="BE41" i="8"/>
  <c r="H17" i="29"/>
  <c r="H21" i="29" s="1"/>
  <c r="G10" i="29"/>
  <c r="G66" i="8" s="1"/>
  <c r="Q41" i="8"/>
  <c r="M41" i="8"/>
  <c r="I41" i="8"/>
  <c r="AD41" i="8"/>
  <c r="AH41" i="8"/>
  <c r="AL41" i="8"/>
  <c r="AY41" i="8"/>
  <c r="BJ41" i="8" s="1"/>
  <c r="BC41" i="8"/>
  <c r="BG41" i="8"/>
  <c r="R41" i="8"/>
  <c r="P41" i="8"/>
  <c r="W41" i="8" s="1"/>
  <c r="N41" i="8"/>
  <c r="L41" i="8"/>
  <c r="J41" i="8"/>
  <c r="H41" i="8"/>
  <c r="T41" i="8" s="1"/>
  <c r="AC41" i="8"/>
  <c r="AE41" i="8"/>
  <c r="AP41" i="8" s="1"/>
  <c r="AG41" i="8"/>
  <c r="AI41" i="8"/>
  <c r="AK41" i="8"/>
  <c r="AM41" i="8"/>
  <c r="AR41" i="8" s="1"/>
  <c r="AX41" i="8"/>
  <c r="AZ41" i="8"/>
  <c r="BB41" i="8"/>
  <c r="BD41" i="8"/>
  <c r="BL41" i="8" s="1"/>
  <c r="BF41" i="8"/>
  <c r="BH41" i="8"/>
  <c r="I8" i="30"/>
  <c r="I67" i="8" s="1"/>
  <c r="J34" i="30"/>
  <c r="J42" i="30" s="1"/>
  <c r="I13" i="30"/>
  <c r="I76" i="8" s="1"/>
  <c r="L109" i="1"/>
  <c r="AG110" i="1" s="1"/>
  <c r="I97" i="1"/>
  <c r="AD98" i="1" s="1"/>
  <c r="M74" i="1"/>
  <c r="M81" i="1"/>
  <c r="AH83" i="1" s="1"/>
  <c r="Q74" i="1"/>
  <c r="H97" i="1"/>
  <c r="AC98" i="1" s="1"/>
  <c r="L81" i="1"/>
  <c r="L30" i="1" s="1"/>
  <c r="P88" i="1"/>
  <c r="AK90" i="1" s="1"/>
  <c r="I109" i="1"/>
  <c r="I81" i="1"/>
  <c r="I30" i="1" s="1"/>
  <c r="M88" i="1"/>
  <c r="M31" i="1" s="1"/>
  <c r="Q109" i="1"/>
  <c r="AL110" i="1" s="1"/>
  <c r="Q81" i="1"/>
  <c r="Q30" i="1" s="1"/>
  <c r="N97" i="1"/>
  <c r="AI98" i="1" s="1"/>
  <c r="J97" i="1"/>
  <c r="AE98" i="1" s="1"/>
  <c r="N88" i="1"/>
  <c r="N31" i="1" s="1"/>
  <c r="J109" i="1"/>
  <c r="AE110" i="1" s="1"/>
  <c r="N74" i="1"/>
  <c r="R81" i="1"/>
  <c r="R30" i="1" s="1"/>
  <c r="K97" i="1"/>
  <c r="AF98" i="1" s="1"/>
  <c r="O74" i="1"/>
  <c r="J74" i="1"/>
  <c r="J81" i="1"/>
  <c r="J30" i="1" s="1"/>
  <c r="N81" i="1"/>
  <c r="AI83" i="1" s="1"/>
  <c r="R97" i="1"/>
  <c r="AM98" i="1" s="1"/>
  <c r="R74" i="1"/>
  <c r="K88" i="1"/>
  <c r="AF90" i="1" s="1"/>
  <c r="O81" i="1"/>
  <c r="AJ83" i="1" s="1"/>
  <c r="R109" i="1"/>
  <c r="AM110" i="1" s="1"/>
  <c r="K74" i="1"/>
  <c r="K109" i="1"/>
  <c r="AF110" i="1" s="1"/>
  <c r="O97" i="1"/>
  <c r="AJ98" i="1" s="1"/>
  <c r="O88" i="1"/>
  <c r="AJ90" i="1" s="1"/>
  <c r="H88" i="1"/>
  <c r="I89" i="1" s="1"/>
  <c r="H81" i="1"/>
  <c r="H30" i="1" s="1"/>
  <c r="L74" i="1"/>
  <c r="L97" i="1"/>
  <c r="AG98" i="1" s="1"/>
  <c r="P81" i="1"/>
  <c r="P74" i="1"/>
  <c r="AL342" i="26"/>
  <c r="R88" i="22"/>
  <c r="AM90" i="22" s="1"/>
  <c r="J88" i="23"/>
  <c r="J31" i="23" s="1"/>
  <c r="N109" i="23"/>
  <c r="AI110" i="23" s="1"/>
  <c r="J74" i="23"/>
  <c r="J29" i="23" s="1"/>
  <c r="R74" i="23"/>
  <c r="AB75" i="23" s="1"/>
  <c r="P74" i="23"/>
  <c r="P29" i="23" s="1"/>
  <c r="N97" i="22"/>
  <c r="AI98" i="22" s="1"/>
  <c r="J88" i="22"/>
  <c r="K89" i="22" s="1"/>
  <c r="R74" i="22"/>
  <c r="AB75" i="22" s="1"/>
  <c r="Q240" i="26"/>
  <c r="Q243" i="26" s="1"/>
  <c r="J97" i="22"/>
  <c r="AE98" i="22" s="1"/>
  <c r="J81" i="22"/>
  <c r="AE83" i="22" s="1"/>
  <c r="N88" i="22"/>
  <c r="O89" i="22" s="1"/>
  <c r="R81" i="22"/>
  <c r="R30" i="22" s="1"/>
  <c r="J109" i="22"/>
  <c r="AE110" i="22" s="1"/>
  <c r="N109" i="22"/>
  <c r="AI110" i="22" s="1"/>
  <c r="N74" i="22"/>
  <c r="N29" i="22" s="1"/>
  <c r="R109" i="22"/>
  <c r="AM110" i="22" s="1"/>
  <c r="J81" i="23"/>
  <c r="J82" i="23" s="1"/>
  <c r="N97" i="23"/>
  <c r="AI98" i="23" s="1"/>
  <c r="R81" i="23"/>
  <c r="R30" i="23" s="1"/>
  <c r="H74" i="23"/>
  <c r="AC76" i="23" s="1"/>
  <c r="L97" i="23"/>
  <c r="AG98" i="23" s="1"/>
  <c r="H88" i="23"/>
  <c r="H31" i="23" s="1"/>
  <c r="L74" i="23"/>
  <c r="AG76" i="23" s="1"/>
  <c r="P81" i="23"/>
  <c r="Q82" i="23" s="1"/>
  <c r="AI50" i="1"/>
  <c r="J109" i="23"/>
  <c r="AE110" i="23" s="1"/>
  <c r="N88" i="23"/>
  <c r="N31" i="23" s="1"/>
  <c r="N74" i="23"/>
  <c r="AI76" i="23" s="1"/>
  <c r="R88" i="23"/>
  <c r="R31" i="23" s="1"/>
  <c r="H88" i="22"/>
  <c r="H31" i="22" s="1"/>
  <c r="L88" i="22"/>
  <c r="M89" i="22" s="1"/>
  <c r="P88" i="22"/>
  <c r="Q89" i="22" s="1"/>
  <c r="AZ400" i="26"/>
  <c r="AZ307" i="26"/>
  <c r="BC413" i="26"/>
  <c r="BC316" i="26"/>
  <c r="AK289" i="26"/>
  <c r="AK374" i="26"/>
  <c r="AH280" i="26"/>
  <c r="AH361" i="26"/>
  <c r="AW298" i="26"/>
  <c r="AW387" i="26"/>
  <c r="AE348" i="26"/>
  <c r="AE271" i="26"/>
  <c r="AE258" i="26"/>
  <c r="AF258" i="26" s="1"/>
  <c r="AG258" i="26" s="1"/>
  <c r="AH258" i="26" s="1"/>
  <c r="AI258" i="26" s="1"/>
  <c r="AJ258" i="26" s="1"/>
  <c r="AK258" i="26" s="1"/>
  <c r="AL258" i="26" s="1"/>
  <c r="AM258" i="26" s="1"/>
  <c r="AW258" i="26" s="1"/>
  <c r="AX258" i="26" s="1"/>
  <c r="AY258" i="26" s="1"/>
  <c r="AZ258" i="26" s="1"/>
  <c r="BA258" i="26" s="1"/>
  <c r="BB258" i="26" s="1"/>
  <c r="AX352" i="26"/>
  <c r="AY351" i="26"/>
  <c r="BA365" i="26"/>
  <c r="BB364" i="26"/>
  <c r="BF391" i="26"/>
  <c r="BG390" i="26"/>
  <c r="BB380" i="26"/>
  <c r="BB379" i="26"/>
  <c r="BE292" i="26"/>
  <c r="BD293" i="26"/>
  <c r="AM265" i="26"/>
  <c r="AL266" i="26"/>
  <c r="AX338" i="26"/>
  <c r="AW339" i="26"/>
  <c r="AC343" i="26"/>
  <c r="AB344" i="26"/>
  <c r="AB345" i="26"/>
  <c r="AB444" i="26" s="1"/>
  <c r="AW354" i="26"/>
  <c r="AW353" i="26"/>
  <c r="AZ367" i="26"/>
  <c r="AZ366" i="26"/>
  <c r="BE393" i="26"/>
  <c r="BE392" i="26"/>
  <c r="BD377" i="26"/>
  <c r="BC378" i="26"/>
  <c r="AL267" i="26"/>
  <c r="AL268" i="26" s="1"/>
  <c r="AM262" i="26"/>
  <c r="AW275" i="26"/>
  <c r="AX274" i="26"/>
  <c r="AM341" i="26"/>
  <c r="AM340" i="26"/>
  <c r="AX335" i="26"/>
  <c r="BC283" i="26"/>
  <c r="BB284" i="26"/>
  <c r="AE58" i="26"/>
  <c r="AF58" i="26" s="1"/>
  <c r="AG58" i="26" s="1"/>
  <c r="AH58" i="26" s="1"/>
  <c r="AI58" i="26" s="1"/>
  <c r="AJ58" i="26" s="1"/>
  <c r="AK58" i="26" s="1"/>
  <c r="AL58" i="26" s="1"/>
  <c r="AM58" i="26" s="1"/>
  <c r="AW58" i="26" s="1"/>
  <c r="AX58" i="26" s="1"/>
  <c r="AY58" i="26" s="1"/>
  <c r="AZ58" i="26" s="1"/>
  <c r="BA58" i="26" s="1"/>
  <c r="BB58" i="26" s="1"/>
  <c r="BC58" i="26" s="1"/>
  <c r="BD58" i="26" s="1"/>
  <c r="BE58" i="26" s="1"/>
  <c r="BF58" i="26" s="1"/>
  <c r="BG58" i="26" s="1"/>
  <c r="BH58" i="26" s="1"/>
  <c r="AW98" i="26"/>
  <c r="AW187" i="26"/>
  <c r="AW194" i="26" s="1"/>
  <c r="AZ107" i="26"/>
  <c r="AZ112" i="26" s="1"/>
  <c r="AZ113" i="26" s="1"/>
  <c r="AZ200" i="26"/>
  <c r="AH80" i="26"/>
  <c r="AH161" i="26"/>
  <c r="BF125" i="26"/>
  <c r="BG125" i="26" s="1"/>
  <c r="BF226" i="26"/>
  <c r="AK89" i="26"/>
  <c r="AK174" i="26"/>
  <c r="AL174" i="26" s="1"/>
  <c r="AM174" i="26" s="1"/>
  <c r="AW174" i="26" s="1"/>
  <c r="AX174" i="26" s="1"/>
  <c r="AY174" i="26" s="1"/>
  <c r="AE71" i="26"/>
  <c r="AE148" i="26"/>
  <c r="BC116" i="26"/>
  <c r="BC121" i="26" s="1"/>
  <c r="BC122" i="26" s="1"/>
  <c r="BC213" i="26"/>
  <c r="AM139" i="26"/>
  <c r="AM141" i="26" s="1"/>
  <c r="AW138" i="26"/>
  <c r="AW139" i="26" s="1"/>
  <c r="BH229" i="26"/>
  <c r="BH230" i="26" s="1"/>
  <c r="BG230" i="26"/>
  <c r="BF219" i="26"/>
  <c r="BF218" i="26"/>
  <c r="BH216" i="26"/>
  <c r="BH217" i="26" s="1"/>
  <c r="BG217" i="26"/>
  <c r="BH203" i="26"/>
  <c r="BH204" i="26" s="1"/>
  <c r="BG204" i="26"/>
  <c r="BF206" i="26"/>
  <c r="BF205" i="26"/>
  <c r="AK180" i="26"/>
  <c r="AK179" i="26"/>
  <c r="AM177" i="26"/>
  <c r="AW177" i="26" s="1"/>
  <c r="AL178" i="26"/>
  <c r="AK167" i="26"/>
  <c r="AK166" i="26"/>
  <c r="AM164" i="26"/>
  <c r="AW164" i="26" s="1"/>
  <c r="AL165" i="26"/>
  <c r="AK154" i="26"/>
  <c r="AK153" i="26"/>
  <c r="AM151" i="26"/>
  <c r="AW151" i="26" s="1"/>
  <c r="AL152" i="26"/>
  <c r="AM140" i="26"/>
  <c r="AL135" i="26"/>
  <c r="AL142" i="26" s="1"/>
  <c r="AM65" i="26"/>
  <c r="AL66" i="26"/>
  <c r="AL67" i="26" s="1"/>
  <c r="AL68" i="26" s="1"/>
  <c r="AM102" i="26"/>
  <c r="AL103" i="26"/>
  <c r="AL104" i="26" s="1"/>
  <c r="AM98" i="26"/>
  <c r="BB92" i="26"/>
  <c r="BA93" i="26"/>
  <c r="BA83" i="26"/>
  <c r="AZ84" i="26"/>
  <c r="AY74" i="26"/>
  <c r="AX75" i="26"/>
  <c r="AW64" i="26"/>
  <c r="J248" i="21"/>
  <c r="I253" i="21"/>
  <c r="I257" i="21" s="1"/>
  <c r="I25" i="21" s="1"/>
  <c r="T25" i="21" s="1"/>
  <c r="AD249" i="21"/>
  <c r="T248" i="21"/>
  <c r="AO249" i="21" s="1"/>
  <c r="M211" i="21"/>
  <c r="M212" i="21" s="1"/>
  <c r="M228" i="21"/>
  <c r="M229" i="21" s="1"/>
  <c r="K177" i="21"/>
  <c r="K178" i="21" s="1"/>
  <c r="I24" i="21"/>
  <c r="L159" i="20"/>
  <c r="L160" i="20" s="1"/>
  <c r="K142" i="20"/>
  <c r="K143" i="20" s="1"/>
  <c r="L232" i="20"/>
  <c r="L233" i="20" s="1"/>
  <c r="K155" i="16"/>
  <c r="K156" i="16" s="1"/>
  <c r="J172" i="16"/>
  <c r="J173" i="16" s="1"/>
  <c r="J192" i="16" s="1"/>
  <c r="J241" i="16" s="1"/>
  <c r="H109" i="23"/>
  <c r="L109" i="23"/>
  <c r="AG110" i="23" s="1"/>
  <c r="P97" i="23"/>
  <c r="AK98" i="23" s="1"/>
  <c r="H81" i="23"/>
  <c r="H30" i="23" s="1"/>
  <c r="L88" i="23"/>
  <c r="L31" i="23" s="1"/>
  <c r="P109" i="23"/>
  <c r="AK110" i="23" s="1"/>
  <c r="H81" i="22"/>
  <c r="H30" i="22" s="1"/>
  <c r="L81" i="22"/>
  <c r="L30" i="22" s="1"/>
  <c r="P74" i="22"/>
  <c r="Q75" i="22" s="1"/>
  <c r="H97" i="22"/>
  <c r="AC98" i="22" s="1"/>
  <c r="L74" i="22"/>
  <c r="M75" i="22" s="1"/>
  <c r="P109" i="22"/>
  <c r="AK110" i="22" s="1"/>
  <c r="H74" i="22"/>
  <c r="AC76" i="22" s="1"/>
  <c r="L109" i="22"/>
  <c r="AG110" i="22" s="1"/>
  <c r="P97" i="22"/>
  <c r="AK98" i="22" s="1"/>
  <c r="AL63" i="1"/>
  <c r="AL68" i="1" s="1"/>
  <c r="AK65" i="1"/>
  <c r="AQ57" i="23"/>
  <c r="AK59" i="23"/>
  <c r="AK60" i="23" s="1"/>
  <c r="I30" i="23"/>
  <c r="I29" i="23"/>
  <c r="AF90" i="23"/>
  <c r="K29" i="23"/>
  <c r="AF76" i="23"/>
  <c r="AJ90" i="23"/>
  <c r="Q30" i="23"/>
  <c r="AL83" i="23"/>
  <c r="Q29" i="23"/>
  <c r="AL76" i="23"/>
  <c r="J89" i="23"/>
  <c r="N30" i="23"/>
  <c r="AI83" i="23"/>
  <c r="N82" i="23"/>
  <c r="AQ66" i="23"/>
  <c r="AK56" i="23"/>
  <c r="AK68" i="23"/>
  <c r="AF83" i="23"/>
  <c r="K30" i="23"/>
  <c r="M29" i="23"/>
  <c r="AH76" i="23"/>
  <c r="AH90" i="23"/>
  <c r="M30" i="23"/>
  <c r="M82" i="23"/>
  <c r="AH83" i="23"/>
  <c r="O29" i="23"/>
  <c r="AJ76" i="23"/>
  <c r="O30" i="23"/>
  <c r="O82" i="23"/>
  <c r="AJ83" i="23"/>
  <c r="Q89" i="23"/>
  <c r="AL90" i="23"/>
  <c r="L30" i="23"/>
  <c r="L82" i="23"/>
  <c r="AG83" i="23"/>
  <c r="AK90" i="23"/>
  <c r="P89" i="23"/>
  <c r="I31" i="22"/>
  <c r="I29" i="22"/>
  <c r="K31" i="22"/>
  <c r="AF90" i="22"/>
  <c r="AF76" i="22"/>
  <c r="K75" i="22"/>
  <c r="K29" i="22"/>
  <c r="M30" i="22"/>
  <c r="AH83" i="22"/>
  <c r="AH76" i="22"/>
  <c r="M29" i="22"/>
  <c r="M31" i="22"/>
  <c r="AH90" i="22"/>
  <c r="AJ90" i="22"/>
  <c r="O31" i="22"/>
  <c r="AL90" i="22"/>
  <c r="Q31" i="22"/>
  <c r="AL76" i="22"/>
  <c r="Q29" i="22"/>
  <c r="J30" i="22"/>
  <c r="N30" i="22"/>
  <c r="N82" i="22"/>
  <c r="AI83" i="22"/>
  <c r="P30" i="22"/>
  <c r="AK83" i="22"/>
  <c r="P82" i="22"/>
  <c r="R82" i="22"/>
  <c r="I30" i="22"/>
  <c r="K30" i="22"/>
  <c r="AF83" i="22"/>
  <c r="AJ83" i="22"/>
  <c r="O30" i="22"/>
  <c r="O82" i="22"/>
  <c r="AJ76" i="22"/>
  <c r="O29" i="22"/>
  <c r="AL83" i="22"/>
  <c r="Q30" i="22"/>
  <c r="Q82" i="22"/>
  <c r="AE76" i="22"/>
  <c r="J29" i="22"/>
  <c r="J75" i="22"/>
  <c r="R29" i="22"/>
  <c r="I31" i="1"/>
  <c r="K30" i="1"/>
  <c r="AF83" i="1"/>
  <c r="AL83" i="1"/>
  <c r="Q31" i="1"/>
  <c r="AL90" i="1"/>
  <c r="AJ60" i="1"/>
  <c r="AQ59" i="1"/>
  <c r="AQ57" i="1" s="1"/>
  <c r="AL54" i="1"/>
  <c r="AK59" i="1"/>
  <c r="AK56" i="1"/>
  <c r="J31" i="1"/>
  <c r="AE90" i="1"/>
  <c r="J89" i="1"/>
  <c r="L31" i="1"/>
  <c r="AG90" i="1"/>
  <c r="R31" i="1"/>
  <c r="R89" i="1"/>
  <c r="AM90" i="1"/>
  <c r="AH90" i="1"/>
  <c r="C25" i="25"/>
  <c r="E13" i="9"/>
  <c r="AI47" i="1"/>
  <c r="AJ45" i="1"/>
  <c r="AK65" i="23"/>
  <c r="AL63" i="23"/>
  <c r="AL68" i="23" s="1"/>
  <c r="AJ69" i="23"/>
  <c r="O48" i="23"/>
  <c r="O49" i="23" s="1"/>
  <c r="O46" i="23"/>
  <c r="AL65" i="22"/>
  <c r="AM63" i="22"/>
  <c r="AK69" i="22"/>
  <c r="O48" i="22"/>
  <c r="O49" i="22" s="1"/>
  <c r="O46" i="22"/>
  <c r="AJ25" i="23"/>
  <c r="AM54" i="23"/>
  <c r="AL56" i="23"/>
  <c r="AM54" i="22"/>
  <c r="AR54" i="22" s="1"/>
  <c r="AR56" i="22" s="1"/>
  <c r="AL56" i="22"/>
  <c r="AK60" i="22"/>
  <c r="AK24" i="22"/>
  <c r="AJ25" i="22"/>
  <c r="AQ69" i="1"/>
  <c r="AQ66" i="1"/>
  <c r="AK69" i="1"/>
  <c r="O46" i="1"/>
  <c r="R50" i="25"/>
  <c r="R51" i="25" s="1"/>
  <c r="H76" i="25"/>
  <c r="H78" i="25" s="1"/>
  <c r="AP25" i="1"/>
  <c r="AQ25" i="1"/>
  <c r="AP24" i="1"/>
  <c r="AQ24" i="1"/>
  <c r="I245" i="16"/>
  <c r="I24" i="16"/>
  <c r="T241" i="16"/>
  <c r="K190" i="21"/>
  <c r="L183" i="21"/>
  <c r="K187" i="21"/>
  <c r="K194" i="21" s="1"/>
  <c r="K195" i="21" s="1"/>
  <c r="K231" i="21" s="1"/>
  <c r="O200" i="21"/>
  <c r="N204" i="21"/>
  <c r="N211" i="21" s="1"/>
  <c r="N212" i="21" s="1"/>
  <c r="N207" i="21"/>
  <c r="N224" i="21"/>
  <c r="N221" i="21"/>
  <c r="O217" i="21"/>
  <c r="M156" i="21"/>
  <c r="M153" i="21"/>
  <c r="M160" i="21" s="1"/>
  <c r="M161" i="21" s="1"/>
  <c r="N149" i="21"/>
  <c r="L173" i="21"/>
  <c r="L170" i="21"/>
  <c r="M166" i="21"/>
  <c r="N279" i="20"/>
  <c r="N276" i="20"/>
  <c r="N283" i="20" s="1"/>
  <c r="N284" i="20" s="1"/>
  <c r="O272" i="20"/>
  <c r="M228" i="20"/>
  <c r="M225" i="20"/>
  <c r="N221" i="20"/>
  <c r="P245" i="20"/>
  <c r="P242" i="20"/>
  <c r="P249" i="20" s="1"/>
  <c r="P250" i="20" s="1"/>
  <c r="Q238" i="20"/>
  <c r="M262" i="20"/>
  <c r="N255" i="20"/>
  <c r="M172" i="20"/>
  <c r="N165" i="20"/>
  <c r="M189" i="20"/>
  <c r="M186" i="20"/>
  <c r="N182" i="20"/>
  <c r="M155" i="20"/>
  <c r="M152" i="20"/>
  <c r="N148" i="20"/>
  <c r="L138" i="20"/>
  <c r="L135" i="20"/>
  <c r="M131" i="20"/>
  <c r="K189" i="16"/>
  <c r="K190" i="16" s="1"/>
  <c r="L161" i="16"/>
  <c r="K168" i="16"/>
  <c r="K165" i="16"/>
  <c r="L185" i="16"/>
  <c r="L182" i="16"/>
  <c r="M178" i="16"/>
  <c r="L151" i="16"/>
  <c r="L148" i="16"/>
  <c r="M144" i="16"/>
  <c r="H63" i="8"/>
  <c r="AX103" i="8"/>
  <c r="AX33" i="28" s="1"/>
  <c r="AX21" i="8"/>
  <c r="AZ30" i="27"/>
  <c r="AZ32" i="27" s="1"/>
  <c r="AZ21" i="8"/>
  <c r="BB103" i="8"/>
  <c r="BB33" i="28" s="1"/>
  <c r="BB21" i="8"/>
  <c r="BD30" i="27"/>
  <c r="BD32" i="27" s="1"/>
  <c r="BD21" i="8"/>
  <c r="BL21" i="8" s="1"/>
  <c r="BF103" i="8"/>
  <c r="BF33" i="28" s="1"/>
  <c r="BF21" i="8"/>
  <c r="BH30" i="27"/>
  <c r="BH32" i="27" s="1"/>
  <c r="BH21" i="8"/>
  <c r="AC103" i="8"/>
  <c r="AC33" i="28" s="1"/>
  <c r="AC21" i="8"/>
  <c r="AB103" i="8"/>
  <c r="AB33" i="28" s="1"/>
  <c r="AB21" i="8"/>
  <c r="AD103" i="8"/>
  <c r="AD33" i="28" s="1"/>
  <c r="AD21" i="8"/>
  <c r="AF103" i="8"/>
  <c r="AF33" i="28" s="1"/>
  <c r="AF21" i="8"/>
  <c r="AP21" i="8" s="1"/>
  <c r="AH103" i="8"/>
  <c r="AH33" i="28" s="1"/>
  <c r="AH21" i="8"/>
  <c r="AJ103" i="8"/>
  <c r="AJ33" i="28" s="1"/>
  <c r="AJ21" i="8"/>
  <c r="AL103" i="8"/>
  <c r="AL33" i="28" s="1"/>
  <c r="AL21" i="8"/>
  <c r="AR21" i="8" s="1"/>
  <c r="W21" i="8"/>
  <c r="U21" i="8"/>
  <c r="V21" i="8"/>
  <c r="Y21" i="8"/>
  <c r="T21" i="8"/>
  <c r="AB25" i="27"/>
  <c r="AE123" i="8"/>
  <c r="AG123" i="8"/>
  <c r="AI123" i="8"/>
  <c r="AK123" i="8"/>
  <c r="AM123" i="8"/>
  <c r="I43" i="26"/>
  <c r="I8" i="26" s="1"/>
  <c r="R103" i="8"/>
  <c r="R33" i="28" s="1"/>
  <c r="R30" i="27"/>
  <c r="R32" i="27" s="1"/>
  <c r="P103" i="8"/>
  <c r="P33" i="28" s="1"/>
  <c r="P30" i="27"/>
  <c r="P32" i="27" s="1"/>
  <c r="N103" i="8"/>
  <c r="N33" i="28" s="1"/>
  <c r="N30" i="27"/>
  <c r="N32" i="27" s="1"/>
  <c r="L103" i="8"/>
  <c r="L33" i="28" s="1"/>
  <c r="L30" i="27"/>
  <c r="L32" i="27" s="1"/>
  <c r="J103" i="8"/>
  <c r="J33" i="28" s="1"/>
  <c r="J30" i="27"/>
  <c r="J32" i="27" s="1"/>
  <c r="H103" i="8"/>
  <c r="H33" i="28" s="1"/>
  <c r="H30" i="27"/>
  <c r="H32" i="27" s="1"/>
  <c r="R25" i="27"/>
  <c r="R27" i="27" s="1"/>
  <c r="R102" i="8"/>
  <c r="R32" i="28" s="1"/>
  <c r="P25" i="27"/>
  <c r="P27" i="27" s="1"/>
  <c r="P102" i="8"/>
  <c r="P32" i="28" s="1"/>
  <c r="W32" i="28" s="1"/>
  <c r="N25" i="27"/>
  <c r="N27" i="27" s="1"/>
  <c r="N102" i="8"/>
  <c r="N32" i="28" s="1"/>
  <c r="V32" i="28" s="1"/>
  <c r="L25" i="27"/>
  <c r="L27" i="27" s="1"/>
  <c r="L102" i="8"/>
  <c r="L32" i="28" s="1"/>
  <c r="J25" i="27"/>
  <c r="J27" i="27" s="1"/>
  <c r="J102" i="8"/>
  <c r="J32" i="28" s="1"/>
  <c r="U32" i="28" s="1"/>
  <c r="H25" i="27"/>
  <c r="H27" i="27" s="1"/>
  <c r="H102" i="8"/>
  <c r="H32" i="28" s="1"/>
  <c r="K64" i="8"/>
  <c r="AI64" i="8"/>
  <c r="AZ64" i="8"/>
  <c r="G102" i="8"/>
  <c r="G32" i="28" s="1"/>
  <c r="G25" i="27"/>
  <c r="G27" i="27" s="1"/>
  <c r="G103" i="8"/>
  <c r="G33" i="28" s="1"/>
  <c r="G30" i="27"/>
  <c r="G32" i="27" s="1"/>
  <c r="Q103" i="8"/>
  <c r="Q33" i="28" s="1"/>
  <c r="Q30" i="27"/>
  <c r="Q32" i="27" s="1"/>
  <c r="O103" i="8"/>
  <c r="O33" i="28" s="1"/>
  <c r="O30" i="27"/>
  <c r="O32" i="27" s="1"/>
  <c r="M103" i="8"/>
  <c r="M33" i="28" s="1"/>
  <c r="M30" i="27"/>
  <c r="M32" i="27" s="1"/>
  <c r="K103" i="8"/>
  <c r="K33" i="28" s="1"/>
  <c r="K30" i="27"/>
  <c r="K32" i="27" s="1"/>
  <c r="I103" i="8"/>
  <c r="I33" i="28" s="1"/>
  <c r="I30" i="27"/>
  <c r="I32" i="27" s="1"/>
  <c r="O64" i="8"/>
  <c r="AE64" i="8"/>
  <c r="AM64" i="8"/>
  <c r="AB30" i="27"/>
  <c r="AB32" i="27" s="1"/>
  <c r="AD30" i="27"/>
  <c r="AD32" i="27" s="1"/>
  <c r="AJ30" i="27"/>
  <c r="AJ32" i="27" s="1"/>
  <c r="AF30" i="27"/>
  <c r="AX30" i="27"/>
  <c r="AX32" i="27" s="1"/>
  <c r="BB30" i="27"/>
  <c r="BB32" i="27" s="1"/>
  <c r="BF30" i="27"/>
  <c r="BF32" i="27" s="1"/>
  <c r="AZ103" i="8"/>
  <c r="AZ33" i="28" s="1"/>
  <c r="BD103" i="8"/>
  <c r="BD33" i="28" s="1"/>
  <c r="BH103" i="8"/>
  <c r="BH33" i="28" s="1"/>
  <c r="AE103" i="8"/>
  <c r="AE33" i="28" s="1"/>
  <c r="AE30" i="27"/>
  <c r="AE32" i="27" s="1"/>
  <c r="AG103" i="8"/>
  <c r="AG33" i="28" s="1"/>
  <c r="AG30" i="27"/>
  <c r="AG32" i="27" s="1"/>
  <c r="AI103" i="8"/>
  <c r="AI33" i="28" s="1"/>
  <c r="AI30" i="27"/>
  <c r="AI32" i="27" s="1"/>
  <c r="AK103" i="8"/>
  <c r="AK33" i="28" s="1"/>
  <c r="AK30" i="27"/>
  <c r="AK32" i="27" s="1"/>
  <c r="AM103" i="8"/>
  <c r="AM33" i="28" s="1"/>
  <c r="AM30" i="27"/>
  <c r="AM32" i="27" s="1"/>
  <c r="AW103" i="8"/>
  <c r="AW33" i="28" s="1"/>
  <c r="AW30" i="27"/>
  <c r="AW32" i="27" s="1"/>
  <c r="AY103" i="8"/>
  <c r="AY33" i="28" s="1"/>
  <c r="AY30" i="27"/>
  <c r="AY32" i="27" s="1"/>
  <c r="BA103" i="8"/>
  <c r="BA33" i="28" s="1"/>
  <c r="BA30" i="27"/>
  <c r="BA32" i="27" s="1"/>
  <c r="BC103" i="8"/>
  <c r="BC33" i="28" s="1"/>
  <c r="BC30" i="27"/>
  <c r="BC32" i="27" s="1"/>
  <c r="BE103" i="8"/>
  <c r="BE33" i="28" s="1"/>
  <c r="BE30" i="27"/>
  <c r="BE32" i="27" s="1"/>
  <c r="BG103" i="8"/>
  <c r="BG33" i="28" s="1"/>
  <c r="BG30" i="27"/>
  <c r="BG32" i="27" s="1"/>
  <c r="AC30" i="27"/>
  <c r="AC32" i="27" s="1"/>
  <c r="AL30" i="27"/>
  <c r="AL32" i="27" s="1"/>
  <c r="AH30" i="27"/>
  <c r="AH32" i="27" s="1"/>
  <c r="AF32" i="27"/>
  <c r="J50" i="25"/>
  <c r="J51" i="25" s="1"/>
  <c r="H50" i="25"/>
  <c r="H51" i="25" s="1"/>
  <c r="R76" i="25"/>
  <c r="R78" i="25" s="1"/>
  <c r="J76" i="25"/>
  <c r="J78" i="25" s="1"/>
  <c r="Q50" i="25"/>
  <c r="Q51" i="25" s="1"/>
  <c r="O50" i="25"/>
  <c r="O51" i="25" s="1"/>
  <c r="M50" i="25"/>
  <c r="M51" i="25" s="1"/>
  <c r="K50" i="25"/>
  <c r="K51" i="25" s="1"/>
  <c r="I50" i="25"/>
  <c r="I51" i="25" s="1"/>
  <c r="Q76" i="25"/>
  <c r="Q78" i="25" s="1"/>
  <c r="O76" i="25"/>
  <c r="O78" i="25" s="1"/>
  <c r="M76" i="25"/>
  <c r="M78" i="25" s="1"/>
  <c r="K76" i="25"/>
  <c r="K78" i="25" s="1"/>
  <c r="I76" i="25"/>
  <c r="I78" i="25" s="1"/>
  <c r="AP60" i="1"/>
  <c r="AP57" i="1"/>
  <c r="AO60" i="1"/>
  <c r="AO57" i="1"/>
  <c r="Q25" i="27"/>
  <c r="Q27" i="27" s="1"/>
  <c r="O25" i="27"/>
  <c r="O27" i="27" s="1"/>
  <c r="M25" i="27"/>
  <c r="M27" i="27" s="1"/>
  <c r="K25" i="27"/>
  <c r="K27" i="27" s="1"/>
  <c r="I25" i="27"/>
  <c r="I27" i="27" s="1"/>
  <c r="G70" i="28"/>
  <c r="G78" i="28" s="1"/>
  <c r="J74" i="28"/>
  <c r="I75" i="28"/>
  <c r="K68" i="28"/>
  <c r="J69" i="28"/>
  <c r="T43" i="8"/>
  <c r="AT43" i="8"/>
  <c r="AQ43" i="8"/>
  <c r="BO43" i="8"/>
  <c r="BL43" i="8"/>
  <c r="I45" i="28"/>
  <c r="I10" i="28" s="1"/>
  <c r="V43" i="8"/>
  <c r="R123" i="8"/>
  <c r="P123" i="8"/>
  <c r="N123" i="8"/>
  <c r="L123" i="8"/>
  <c r="J123" i="8"/>
  <c r="H123" i="8"/>
  <c r="AC123" i="8"/>
  <c r="BO41" i="8"/>
  <c r="T42" i="8"/>
  <c r="W43" i="8"/>
  <c r="U43" i="8"/>
  <c r="AP42" i="8"/>
  <c r="AR42" i="8"/>
  <c r="BK42" i="8"/>
  <c r="BM42" i="8"/>
  <c r="Y43" i="8"/>
  <c r="AP43" i="8"/>
  <c r="AR43" i="8"/>
  <c r="BK43" i="8"/>
  <c r="BM43" i="8"/>
  <c r="BJ43" i="8"/>
  <c r="AO43" i="8"/>
  <c r="V42" i="8"/>
  <c r="W42" i="8"/>
  <c r="U42" i="8"/>
  <c r="Y42" i="8"/>
  <c r="AQ42" i="8"/>
  <c r="BL42" i="8"/>
  <c r="BJ42" i="8"/>
  <c r="BO42" i="8"/>
  <c r="AO42" i="8"/>
  <c r="AT42" i="8"/>
  <c r="G123" i="8"/>
  <c r="V41" i="8"/>
  <c r="AX123" i="8"/>
  <c r="AZ123" i="8"/>
  <c r="BB123" i="8"/>
  <c r="BD123" i="8"/>
  <c r="BF123" i="8"/>
  <c r="BH123" i="8"/>
  <c r="Y41" i="8"/>
  <c r="U41" i="8"/>
  <c r="AQ41" i="8"/>
  <c r="BK41" i="8"/>
  <c r="BM41" i="8"/>
  <c r="AB123" i="8"/>
  <c r="AD123" i="8"/>
  <c r="AF123" i="8"/>
  <c r="AH123" i="8"/>
  <c r="AJ123" i="8"/>
  <c r="AL123" i="8"/>
  <c r="Q123" i="8"/>
  <c r="O123" i="8"/>
  <c r="M123" i="8"/>
  <c r="K123" i="8"/>
  <c r="I123" i="8"/>
  <c r="K30" i="30"/>
  <c r="AO41" i="8"/>
  <c r="AW123" i="8"/>
  <c r="AY123" i="8"/>
  <c r="BA123" i="8"/>
  <c r="BC123" i="8"/>
  <c r="BE123" i="8"/>
  <c r="BG123" i="8"/>
  <c r="H48" i="28"/>
  <c r="H54" i="28" s="1"/>
  <c r="H10" i="28"/>
  <c r="AC40" i="28"/>
  <c r="AC43" i="28" s="1"/>
  <c r="AB83" i="8"/>
  <c r="AB8" i="28"/>
  <c r="Q8" i="28"/>
  <c r="O8" i="28"/>
  <c r="M8" i="28"/>
  <c r="K8" i="28"/>
  <c r="I8" i="28"/>
  <c r="G8" i="28"/>
  <c r="R8" i="28"/>
  <c r="P8" i="28"/>
  <c r="N8" i="28"/>
  <c r="L8" i="28"/>
  <c r="J8" i="28"/>
  <c r="H8" i="28"/>
  <c r="R25" i="25"/>
  <c r="Q49" i="25" s="1"/>
  <c r="G16" i="28"/>
  <c r="G78" i="8" s="1"/>
  <c r="G17" i="28"/>
  <c r="G126" i="8" s="1"/>
  <c r="Q64" i="8"/>
  <c r="M64" i="8"/>
  <c r="I64" i="8"/>
  <c r="AC64" i="8"/>
  <c r="AG64" i="8"/>
  <c r="AK64" i="8"/>
  <c r="AX64" i="8"/>
  <c r="R64" i="8"/>
  <c r="P64" i="8"/>
  <c r="N64" i="8"/>
  <c r="L64" i="8"/>
  <c r="J64" i="8"/>
  <c r="H64" i="8"/>
  <c r="AB64" i="8"/>
  <c r="AD64" i="8"/>
  <c r="AF64" i="8"/>
  <c r="AH64" i="8"/>
  <c r="AJ64" i="8"/>
  <c r="AL64" i="8"/>
  <c r="AW64" i="8"/>
  <c r="AY64" i="8"/>
  <c r="G83" i="8"/>
  <c r="G87" i="8" s="1"/>
  <c r="G36" i="28" s="1"/>
  <c r="Q83" i="8"/>
  <c r="O83" i="8"/>
  <c r="M83" i="8"/>
  <c r="K83" i="8"/>
  <c r="I83" i="8"/>
  <c r="H67" i="28"/>
  <c r="R83" i="8"/>
  <c r="P83" i="8"/>
  <c r="N83" i="8"/>
  <c r="L83" i="8"/>
  <c r="J83" i="8"/>
  <c r="H83" i="8"/>
  <c r="J25" i="25"/>
  <c r="I49" i="25" s="1"/>
  <c r="B6" i="23"/>
  <c r="D16" i="8"/>
  <c r="D10" i="8"/>
  <c r="W23" i="23"/>
  <c r="E8" i="9"/>
  <c r="G7" i="23"/>
  <c r="T23" i="23"/>
  <c r="M30" i="1" l="1"/>
  <c r="M89" i="1"/>
  <c r="L82" i="1"/>
  <c r="I17" i="29"/>
  <c r="I21" i="29" s="1"/>
  <c r="H10" i="29"/>
  <c r="H66" i="8" s="1"/>
  <c r="K34" i="30"/>
  <c r="K42" i="30" s="1"/>
  <c r="J13" i="30"/>
  <c r="J76" i="8" s="1"/>
  <c r="L22" i="30"/>
  <c r="K8" i="30"/>
  <c r="K67" i="8" s="1"/>
  <c r="M82" i="1"/>
  <c r="AG83" i="1"/>
  <c r="Q82" i="1"/>
  <c r="AI90" i="1"/>
  <c r="H31" i="1"/>
  <c r="Q89" i="1"/>
  <c r="P31" i="1"/>
  <c r="P30" i="1"/>
  <c r="O30" i="1"/>
  <c r="N30" i="1"/>
  <c r="R89" i="22"/>
  <c r="R31" i="22"/>
  <c r="R75" i="22"/>
  <c r="AM83" i="1"/>
  <c r="O31" i="1"/>
  <c r="K89" i="1"/>
  <c r="K82" i="1"/>
  <c r="P89" i="1"/>
  <c r="K31" i="1"/>
  <c r="L89" i="1"/>
  <c r="R82" i="1"/>
  <c r="J82" i="1"/>
  <c r="O89" i="1"/>
  <c r="AK83" i="1"/>
  <c r="N89" i="1"/>
  <c r="O82" i="1"/>
  <c r="N82" i="1"/>
  <c r="P82" i="1"/>
  <c r="AM63" i="1"/>
  <c r="AR63" i="1" s="1"/>
  <c r="AR65" i="1" s="1"/>
  <c r="I82" i="1"/>
  <c r="AE83" i="1"/>
  <c r="AM342" i="26"/>
  <c r="K82" i="23"/>
  <c r="AE76" i="23"/>
  <c r="AK76" i="23"/>
  <c r="J75" i="23"/>
  <c r="J30" i="23"/>
  <c r="J8" i="23" s="1"/>
  <c r="J9" i="23" s="1"/>
  <c r="J104" i="23" s="1"/>
  <c r="AE90" i="23"/>
  <c r="Q75" i="23"/>
  <c r="K75" i="23"/>
  <c r="K89" i="23"/>
  <c r="I8" i="23"/>
  <c r="I9" i="23" s="1"/>
  <c r="I116" i="23" s="1"/>
  <c r="N31" i="22"/>
  <c r="AI76" i="22"/>
  <c r="AE90" i="22"/>
  <c r="N76" i="25"/>
  <c r="N78" i="25" s="1"/>
  <c r="O75" i="23"/>
  <c r="R75" i="23"/>
  <c r="R29" i="23"/>
  <c r="AK83" i="23"/>
  <c r="N75" i="23"/>
  <c r="AM83" i="23"/>
  <c r="P75" i="23"/>
  <c r="L29" i="23"/>
  <c r="AE83" i="23"/>
  <c r="I82" i="23"/>
  <c r="P76" i="25"/>
  <c r="P78" i="25" s="1"/>
  <c r="AM76" i="23"/>
  <c r="H29" i="23"/>
  <c r="N50" i="25"/>
  <c r="N51" i="25" s="1"/>
  <c r="AG90" i="23"/>
  <c r="M89" i="23"/>
  <c r="P82" i="23"/>
  <c r="P30" i="23"/>
  <c r="P8" i="23" s="1"/>
  <c r="P9" i="23" s="1"/>
  <c r="N29" i="23"/>
  <c r="Q8" i="23"/>
  <c r="Q9" i="23" s="1"/>
  <c r="Q10" i="8" s="1"/>
  <c r="I75" i="23"/>
  <c r="I89" i="23"/>
  <c r="N89" i="22"/>
  <c r="L89" i="22"/>
  <c r="J31" i="22"/>
  <c r="AI90" i="22"/>
  <c r="O75" i="22"/>
  <c r="N75" i="22"/>
  <c r="J89" i="22"/>
  <c r="AM76" i="22"/>
  <c r="P89" i="22"/>
  <c r="J82" i="22"/>
  <c r="R240" i="26"/>
  <c r="R243" i="26" s="1"/>
  <c r="V33" i="28"/>
  <c r="AK76" i="22"/>
  <c r="K82" i="22"/>
  <c r="AM83" i="22"/>
  <c r="P31" i="22"/>
  <c r="I89" i="22"/>
  <c r="L50" i="25"/>
  <c r="L51" i="25" s="1"/>
  <c r="R82" i="23"/>
  <c r="L76" i="25"/>
  <c r="L78" i="25" s="1"/>
  <c r="AM90" i="23"/>
  <c r="N89" i="23"/>
  <c r="H8" i="23"/>
  <c r="H9" i="23" s="1"/>
  <c r="H113" i="23" s="1"/>
  <c r="L82" i="22"/>
  <c r="L31" i="22"/>
  <c r="M82" i="22"/>
  <c r="M75" i="23"/>
  <c r="L75" i="23"/>
  <c r="O89" i="23"/>
  <c r="AK90" i="22"/>
  <c r="P75" i="22"/>
  <c r="AG76" i="22"/>
  <c r="AL65" i="1"/>
  <c r="AQ60" i="1"/>
  <c r="AJ50" i="1"/>
  <c r="P50" i="25"/>
  <c r="P51" i="25" s="1"/>
  <c r="R89" i="23"/>
  <c r="R8" i="23"/>
  <c r="R9" i="23" s="1"/>
  <c r="R113" i="23" s="1"/>
  <c r="N8" i="23"/>
  <c r="N9" i="23" s="1"/>
  <c r="N113" i="23" s="1"/>
  <c r="AI90" i="23"/>
  <c r="P29" i="22"/>
  <c r="I82" i="22"/>
  <c r="L29" i="22"/>
  <c r="AG90" i="22"/>
  <c r="H29" i="22"/>
  <c r="H8" i="22" s="1"/>
  <c r="H9" i="22" s="1"/>
  <c r="H116" i="22" s="1"/>
  <c r="BC284" i="26"/>
  <c r="BD283" i="26"/>
  <c r="BD378" i="26"/>
  <c r="BE377" i="26"/>
  <c r="BC420" i="26"/>
  <c r="BD413" i="26"/>
  <c r="AZ407" i="26"/>
  <c r="BA400" i="26"/>
  <c r="AW303" i="26"/>
  <c r="AW304" i="26" s="1"/>
  <c r="AX298" i="26"/>
  <c r="AW341" i="26"/>
  <c r="AW340" i="26"/>
  <c r="BH390" i="26"/>
  <c r="BH391" i="26" s="1"/>
  <c r="BG391" i="26"/>
  <c r="BC364" i="26"/>
  <c r="BB365" i="26"/>
  <c r="AX353" i="26"/>
  <c r="AX354" i="26"/>
  <c r="AK294" i="26"/>
  <c r="AK295" i="26" s="1"/>
  <c r="AL289" i="26"/>
  <c r="AH285" i="26"/>
  <c r="AH286" i="26" s="1"/>
  <c r="AI280" i="26"/>
  <c r="AF271" i="26"/>
  <c r="AE276" i="26"/>
  <c r="AE277" i="26" s="1"/>
  <c r="AE442" i="26" s="1"/>
  <c r="AE443" i="26" s="1"/>
  <c r="AF440" i="26" s="1"/>
  <c r="AY335" i="26"/>
  <c r="AX275" i="26"/>
  <c r="AY274" i="26"/>
  <c r="AW262" i="26"/>
  <c r="BC379" i="26"/>
  <c r="BC380" i="26"/>
  <c r="BC321" i="26"/>
  <c r="BC322" i="26" s="1"/>
  <c r="BD316" i="26"/>
  <c r="AZ312" i="26"/>
  <c r="AZ313" i="26" s="1"/>
  <c r="BA307" i="26"/>
  <c r="AW394" i="26"/>
  <c r="AX387" i="26"/>
  <c r="AC344" i="26"/>
  <c r="AD343" i="26"/>
  <c r="AC345" i="26"/>
  <c r="AC444" i="26" s="1"/>
  <c r="AX339" i="26"/>
  <c r="AY338" i="26"/>
  <c r="AM266" i="26"/>
  <c r="AM267" i="26" s="1"/>
  <c r="AM268" i="26" s="1"/>
  <c r="AW265" i="26"/>
  <c r="BE293" i="26"/>
  <c r="BF292" i="26"/>
  <c r="BF393" i="26"/>
  <c r="BF392" i="26"/>
  <c r="BA367" i="26"/>
  <c r="BA366" i="26"/>
  <c r="AY352" i="26"/>
  <c r="AZ351" i="26"/>
  <c r="AL374" i="26"/>
  <c r="AK381" i="26"/>
  <c r="AH368" i="26"/>
  <c r="AI361" i="26"/>
  <c r="AE355" i="26"/>
  <c r="AF348" i="26"/>
  <c r="AF71" i="26"/>
  <c r="AE76" i="26"/>
  <c r="AE77" i="26" s="1"/>
  <c r="AE242" i="26" s="1"/>
  <c r="AK94" i="26"/>
  <c r="AK95" i="26" s="1"/>
  <c r="AL89" i="26"/>
  <c r="AI80" i="26"/>
  <c r="AH85" i="26"/>
  <c r="AH86" i="26" s="1"/>
  <c r="AZ207" i="26"/>
  <c r="BA200" i="26"/>
  <c r="BC220" i="26"/>
  <c r="BD213" i="26"/>
  <c r="AF148" i="26"/>
  <c r="AE155" i="26"/>
  <c r="BF233" i="26"/>
  <c r="BG226" i="26"/>
  <c r="BH226" i="26" s="1"/>
  <c r="BF234" i="26" s="1"/>
  <c r="BF235" i="26" s="1"/>
  <c r="AI161" i="26"/>
  <c r="AH168" i="26"/>
  <c r="AW141" i="26"/>
  <c r="AW140" i="26"/>
  <c r="BG232" i="26"/>
  <c r="BG231" i="26"/>
  <c r="BH232" i="26"/>
  <c r="BH231" i="26"/>
  <c r="BG219" i="26"/>
  <c r="BG218" i="26"/>
  <c r="BH219" i="26"/>
  <c r="BH218" i="26"/>
  <c r="AX164" i="26"/>
  <c r="AW165" i="26"/>
  <c r="AZ174" i="26"/>
  <c r="BA174" i="26" s="1"/>
  <c r="BG206" i="26"/>
  <c r="BG205" i="26"/>
  <c r="AX151" i="26"/>
  <c r="AW152" i="26"/>
  <c r="AX177" i="26"/>
  <c r="AW178" i="26"/>
  <c r="AK181" i="26"/>
  <c r="AK182" i="26"/>
  <c r="BH206" i="26"/>
  <c r="BH205" i="26"/>
  <c r="AM178" i="26"/>
  <c r="AL180" i="26"/>
  <c r="AL179" i="26"/>
  <c r="AM165" i="26"/>
  <c r="AL167" i="26"/>
  <c r="AL166" i="26"/>
  <c r="AM152" i="26"/>
  <c r="AL154" i="26"/>
  <c r="AL153" i="26"/>
  <c r="AM135" i="26"/>
  <c r="AX138" i="26"/>
  <c r="AX139" i="26" s="1"/>
  <c r="AM66" i="26"/>
  <c r="AM67" i="26" s="1"/>
  <c r="AM68" i="26" s="1"/>
  <c r="AW65" i="26"/>
  <c r="AM103" i="26"/>
  <c r="AM104" i="26" s="1"/>
  <c r="BH125" i="26"/>
  <c r="AW102" i="26"/>
  <c r="AX101" i="26"/>
  <c r="AZ74" i="26"/>
  <c r="AY75" i="26"/>
  <c r="BB83" i="26"/>
  <c r="BA84" i="26"/>
  <c r="BB93" i="26"/>
  <c r="BC92" i="26"/>
  <c r="AX64" i="26"/>
  <c r="K248" i="21"/>
  <c r="J253" i="21"/>
  <c r="J257" i="21" s="1"/>
  <c r="L177" i="21"/>
  <c r="L178" i="21" s="1"/>
  <c r="N228" i="21"/>
  <c r="N229" i="21" s="1"/>
  <c r="T257" i="21"/>
  <c r="J24" i="21"/>
  <c r="L142" i="20"/>
  <c r="L143" i="20" s="1"/>
  <c r="M193" i="20"/>
  <c r="M194" i="20" s="1"/>
  <c r="M232" i="20"/>
  <c r="M233" i="20" s="1"/>
  <c r="L89" i="23"/>
  <c r="AG83" i="22"/>
  <c r="L75" i="22"/>
  <c r="I75" i="22"/>
  <c r="R8" i="22"/>
  <c r="R9" i="22" s="1"/>
  <c r="R116" i="22" s="1"/>
  <c r="N8" i="22"/>
  <c r="N9" i="22" s="1"/>
  <c r="N101" i="22" s="1"/>
  <c r="L8" i="22"/>
  <c r="L9" i="22" s="1"/>
  <c r="L116" i="22" s="1"/>
  <c r="M8" i="22"/>
  <c r="M9" i="22" s="1"/>
  <c r="M113" i="22" s="1"/>
  <c r="I8" i="22"/>
  <c r="I9" i="22" s="1"/>
  <c r="I104" i="22" s="1"/>
  <c r="I106" i="22" s="1"/>
  <c r="L8" i="23"/>
  <c r="L9" i="23" s="1"/>
  <c r="L113" i="23" s="1"/>
  <c r="K8" i="23"/>
  <c r="K9" i="23" s="1"/>
  <c r="K113" i="23" s="1"/>
  <c r="J8" i="22"/>
  <c r="J9" i="22" s="1"/>
  <c r="J101" i="22" s="1"/>
  <c r="O8" i="22"/>
  <c r="O9" i="22" s="1"/>
  <c r="O104" i="22" s="1"/>
  <c r="O106" i="22" s="1"/>
  <c r="Q8" i="22"/>
  <c r="Q9" i="22" s="1"/>
  <c r="Q104" i="22" s="1"/>
  <c r="Q106" i="22" s="1"/>
  <c r="K8" i="22"/>
  <c r="K9" i="22" s="1"/>
  <c r="K116" i="22" s="1"/>
  <c r="O8" i="23"/>
  <c r="O9" i="23" s="1"/>
  <c r="O116" i="23" s="1"/>
  <c r="M8" i="23"/>
  <c r="M9" i="23" s="1"/>
  <c r="M10" i="8" s="1"/>
  <c r="AK24" i="23"/>
  <c r="AM59" i="23"/>
  <c r="AT59" i="23" s="1"/>
  <c r="AT54" i="23"/>
  <c r="AT56" i="23" s="1"/>
  <c r="I113" i="23"/>
  <c r="AR54" i="23"/>
  <c r="AR56" i="23" s="1"/>
  <c r="AM59" i="22"/>
  <c r="AT54" i="22"/>
  <c r="AT56" i="22" s="1"/>
  <c r="AM68" i="22"/>
  <c r="AT63" i="22"/>
  <c r="AT65" i="22" s="1"/>
  <c r="AR63" i="22"/>
  <c r="AR65" i="22" s="1"/>
  <c r="AK24" i="1"/>
  <c r="AK60" i="1"/>
  <c r="AM54" i="1"/>
  <c r="AW55" i="1" s="1"/>
  <c r="AL59" i="1"/>
  <c r="AL56" i="1"/>
  <c r="G97" i="23"/>
  <c r="AB98" i="23" s="1"/>
  <c r="G81" i="23"/>
  <c r="G109" i="23"/>
  <c r="G88" i="23"/>
  <c r="G31" i="23" s="1"/>
  <c r="G74" i="23"/>
  <c r="AB76" i="23" s="1"/>
  <c r="AJ47" i="1"/>
  <c r="AK45" i="1"/>
  <c r="AL65" i="23"/>
  <c r="AM63" i="23"/>
  <c r="AR63" i="23" s="1"/>
  <c r="AR65" i="23" s="1"/>
  <c r="AK69" i="23"/>
  <c r="P48" i="23"/>
  <c r="P49" i="23" s="1"/>
  <c r="P46" i="23"/>
  <c r="AW63" i="22"/>
  <c r="AM65" i="22"/>
  <c r="AL69" i="22"/>
  <c r="P48" i="22"/>
  <c r="P49" i="22" s="1"/>
  <c r="P46" i="22"/>
  <c r="AK25" i="23"/>
  <c r="AL60" i="23"/>
  <c r="AL24" i="23"/>
  <c r="AM56" i="23"/>
  <c r="AW54" i="23"/>
  <c r="AQ25" i="23"/>
  <c r="AQ25" i="22"/>
  <c r="AK25" i="22"/>
  <c r="AL60" i="22"/>
  <c r="AL24" i="22"/>
  <c r="AM56" i="22"/>
  <c r="AW54" i="22"/>
  <c r="AL69" i="1"/>
  <c r="AL25" i="1"/>
  <c r="P46" i="1"/>
  <c r="H12" i="28"/>
  <c r="H128" i="8" s="1"/>
  <c r="J245" i="16"/>
  <c r="J25" i="16" s="1"/>
  <c r="J24" i="16"/>
  <c r="I25" i="16"/>
  <c r="T245" i="16"/>
  <c r="I48" i="28"/>
  <c r="I54" i="28" s="1"/>
  <c r="AQ33" i="28"/>
  <c r="AC20" i="8"/>
  <c r="AC25" i="27"/>
  <c r="N166" i="21"/>
  <c r="M173" i="21"/>
  <c r="M170" i="21"/>
  <c r="O149" i="21"/>
  <c r="N156" i="21"/>
  <c r="N153" i="21"/>
  <c r="N160" i="21" s="1"/>
  <c r="N161" i="21" s="1"/>
  <c r="P217" i="21"/>
  <c r="O224" i="21"/>
  <c r="O221" i="21"/>
  <c r="O207" i="21"/>
  <c r="O204" i="21"/>
  <c r="P200" i="21"/>
  <c r="L190" i="21"/>
  <c r="L187" i="21"/>
  <c r="L194" i="21" s="1"/>
  <c r="L195" i="21" s="1"/>
  <c r="L231" i="21" s="1"/>
  <c r="L248" i="21" s="1"/>
  <c r="L253" i="21" s="1"/>
  <c r="L257" i="21" s="1"/>
  <c r="L25" i="21" s="1"/>
  <c r="M183" i="21"/>
  <c r="O255" i="20"/>
  <c r="N262" i="20"/>
  <c r="R238" i="20"/>
  <c r="Q245" i="20"/>
  <c r="Q242" i="20"/>
  <c r="O221" i="20"/>
  <c r="N228" i="20"/>
  <c r="N225" i="20"/>
  <c r="P272" i="20"/>
  <c r="O279" i="20"/>
  <c r="O276" i="20"/>
  <c r="M159" i="20"/>
  <c r="M160" i="20" s="1"/>
  <c r="N131" i="20"/>
  <c r="M138" i="20"/>
  <c r="M135" i="20"/>
  <c r="O148" i="20"/>
  <c r="N155" i="20"/>
  <c r="N152" i="20"/>
  <c r="O182" i="20"/>
  <c r="N189" i="20"/>
  <c r="N186" i="20"/>
  <c r="N172" i="20"/>
  <c r="O165" i="20"/>
  <c r="L155" i="16"/>
  <c r="L156" i="16" s="1"/>
  <c r="L189" i="16"/>
  <c r="L190" i="16" s="1"/>
  <c r="K172" i="16"/>
  <c r="K173" i="16" s="1"/>
  <c r="K192" i="16" s="1"/>
  <c r="K241" i="16" s="1"/>
  <c r="N144" i="16"/>
  <c r="M151" i="16"/>
  <c r="M148" i="16"/>
  <c r="M155" i="16" s="1"/>
  <c r="M156" i="16" s="1"/>
  <c r="N178" i="16"/>
  <c r="M185" i="16"/>
  <c r="M182" i="16"/>
  <c r="L168" i="16"/>
  <c r="L165" i="16"/>
  <c r="M161" i="16"/>
  <c r="AO33" i="28"/>
  <c r="W33" i="28"/>
  <c r="BO21" i="8"/>
  <c r="BJ21" i="8"/>
  <c r="BM21" i="8"/>
  <c r="BK21" i="8"/>
  <c r="BB64" i="8"/>
  <c r="AQ21" i="8"/>
  <c r="AT21" i="8"/>
  <c r="AO21" i="8"/>
  <c r="AB20" i="8"/>
  <c r="AB102" i="8"/>
  <c r="AB32" i="28" s="1"/>
  <c r="AP123" i="8"/>
  <c r="AR123" i="8"/>
  <c r="BC64" i="8"/>
  <c r="BA64" i="8"/>
  <c r="J43" i="26"/>
  <c r="J8" i="26" s="1"/>
  <c r="BO33" i="28"/>
  <c r="BK33" i="28"/>
  <c r="Y33" i="28"/>
  <c r="U33" i="28"/>
  <c r="T33" i="28"/>
  <c r="BM33" i="28"/>
  <c r="BL33" i="28"/>
  <c r="AR33" i="28"/>
  <c r="AT33" i="28"/>
  <c r="T32" i="28"/>
  <c r="Y32" i="28"/>
  <c r="BJ33" i="28"/>
  <c r="AP33" i="28"/>
  <c r="BD64" i="8"/>
  <c r="T123" i="8"/>
  <c r="U123" i="8"/>
  <c r="G18" i="28"/>
  <c r="G37" i="8"/>
  <c r="H70" i="28"/>
  <c r="H78" i="28" s="1"/>
  <c r="K69" i="28"/>
  <c r="L68" i="28"/>
  <c r="K74" i="28"/>
  <c r="J75" i="28"/>
  <c r="J45" i="28"/>
  <c r="J10" i="28" s="1"/>
  <c r="T46" i="28"/>
  <c r="W123" i="8"/>
  <c r="V123" i="8"/>
  <c r="BK123" i="8"/>
  <c r="AO123" i="8"/>
  <c r="AT123" i="8"/>
  <c r="BM123" i="8"/>
  <c r="Y123" i="8"/>
  <c r="BL123" i="8"/>
  <c r="BJ123" i="8"/>
  <c r="AQ123" i="8"/>
  <c r="L30" i="30"/>
  <c r="BO123" i="8"/>
  <c r="I12" i="28"/>
  <c r="I128" i="8" s="1"/>
  <c r="AD40" i="28"/>
  <c r="AD43" i="28" s="1"/>
  <c r="AC8" i="28"/>
  <c r="AC83" i="8"/>
  <c r="G25" i="25"/>
  <c r="O25" i="25"/>
  <c r="N49" i="25" s="1"/>
  <c r="I25" i="25"/>
  <c r="H49" i="25" s="1"/>
  <c r="M25" i="25"/>
  <c r="L49" i="25" s="1"/>
  <c r="W7" i="23"/>
  <c r="Q25" i="25"/>
  <c r="P49" i="25" s="1"/>
  <c r="P25" i="25"/>
  <c r="O49" i="25" s="1"/>
  <c r="H25" i="25"/>
  <c r="G49" i="25" s="1"/>
  <c r="K25" i="25"/>
  <c r="J49" i="25" s="1"/>
  <c r="L25" i="25"/>
  <c r="K49" i="25" s="1"/>
  <c r="N25" i="25"/>
  <c r="M49" i="25" s="1"/>
  <c r="U7" i="23"/>
  <c r="Y7" i="23"/>
  <c r="T7" i="23"/>
  <c r="V7" i="23"/>
  <c r="J17" i="29" l="1"/>
  <c r="J21" i="29" s="1"/>
  <c r="I10" i="29"/>
  <c r="I66" i="8" s="1"/>
  <c r="M22" i="30"/>
  <c r="L8" i="30"/>
  <c r="L67" i="8" s="1"/>
  <c r="L34" i="30"/>
  <c r="L42" i="30" s="1"/>
  <c r="K13" i="30"/>
  <c r="K76" i="8" s="1"/>
  <c r="AT63" i="1"/>
  <c r="AT65" i="1" s="1"/>
  <c r="R116" i="23"/>
  <c r="AW63" i="1"/>
  <c r="AM65" i="1"/>
  <c r="AM68" i="1"/>
  <c r="AT68" i="1" s="1"/>
  <c r="T11" i="28"/>
  <c r="T48" i="8" s="1"/>
  <c r="AW342" i="26"/>
  <c r="Q113" i="23"/>
  <c r="I101" i="23"/>
  <c r="I10" i="8"/>
  <c r="I104" i="23"/>
  <c r="I35" i="23" s="1"/>
  <c r="R104" i="22"/>
  <c r="R106" i="22" s="1"/>
  <c r="K10" i="8"/>
  <c r="Q101" i="23"/>
  <c r="N104" i="23"/>
  <c r="N35" i="23" s="1"/>
  <c r="M113" i="23"/>
  <c r="P101" i="23"/>
  <c r="P113" i="23"/>
  <c r="Q104" i="23"/>
  <c r="Q35" i="23" s="1"/>
  <c r="Q116" i="23"/>
  <c r="Q36" i="23" s="1"/>
  <c r="AB240" i="26"/>
  <c r="AB243" i="26" s="1"/>
  <c r="P8" i="22"/>
  <c r="P9" i="22" s="1"/>
  <c r="P116" i="22" s="1"/>
  <c r="P118" i="22" s="1"/>
  <c r="H113" i="22"/>
  <c r="H104" i="23"/>
  <c r="H106" i="23" s="1"/>
  <c r="K116" i="23"/>
  <c r="K118" i="23" s="1"/>
  <c r="H101" i="22"/>
  <c r="L113" i="22"/>
  <c r="H101" i="23"/>
  <c r="N101" i="23"/>
  <c r="H10" i="8"/>
  <c r="N10" i="8"/>
  <c r="H116" i="23"/>
  <c r="H36" i="23" s="1"/>
  <c r="N116" i="23"/>
  <c r="N118" i="23" s="1"/>
  <c r="R10" i="8"/>
  <c r="Q101" i="22"/>
  <c r="I113" i="22"/>
  <c r="H104" i="22"/>
  <c r="H106" i="22" s="1"/>
  <c r="J104" i="22"/>
  <c r="J106" i="22" s="1"/>
  <c r="L101" i="22"/>
  <c r="R113" i="22"/>
  <c r="AK50" i="1"/>
  <c r="AL45" i="1"/>
  <c r="R104" i="23"/>
  <c r="R106" i="23" s="1"/>
  <c r="R101" i="23"/>
  <c r="M116" i="22"/>
  <c r="M118" i="22" s="1"/>
  <c r="N113" i="22"/>
  <c r="AE9" i="26"/>
  <c r="BF236" i="26"/>
  <c r="BC441" i="26"/>
  <c r="AJ361" i="26"/>
  <c r="AI368" i="26"/>
  <c r="AY354" i="26"/>
  <c r="AY353" i="26"/>
  <c r="AX341" i="26"/>
  <c r="AX340" i="26"/>
  <c r="AE343" i="26"/>
  <c r="AD344" i="26"/>
  <c r="AD345" i="26"/>
  <c r="AD444" i="26" s="1"/>
  <c r="AX394" i="26"/>
  <c r="AY387" i="26"/>
  <c r="AF276" i="26"/>
  <c r="AF277" i="26" s="1"/>
  <c r="AF442" i="26" s="1"/>
  <c r="AF443" i="26" s="1"/>
  <c r="AG440" i="26" s="1"/>
  <c r="AG271" i="26"/>
  <c r="BC365" i="26"/>
  <c r="BD364" i="26"/>
  <c r="BH393" i="26"/>
  <c r="BH392" i="26"/>
  <c r="AY298" i="26"/>
  <c r="AX303" i="26"/>
  <c r="AX304" i="26" s="1"/>
  <c r="BE378" i="26"/>
  <c r="BF377" i="26"/>
  <c r="BE283" i="26"/>
  <c r="BD284" i="26"/>
  <c r="AF355" i="26"/>
  <c r="AG348" i="26"/>
  <c r="AL381" i="26"/>
  <c r="AM374" i="26"/>
  <c r="AZ352" i="26"/>
  <c r="BA351" i="26"/>
  <c r="BF293" i="26"/>
  <c r="BG292" i="26"/>
  <c r="AX265" i="26"/>
  <c r="AW266" i="26"/>
  <c r="AW267" i="26" s="1"/>
  <c r="AW268" i="26" s="1"/>
  <c r="AZ338" i="26"/>
  <c r="AY339" i="26"/>
  <c r="BB307" i="26"/>
  <c r="BA312" i="26"/>
  <c r="BA313" i="26" s="1"/>
  <c r="BD321" i="26"/>
  <c r="BD322" i="26" s="1"/>
  <c r="BE316" i="26"/>
  <c r="AX262" i="26"/>
  <c r="AY275" i="26"/>
  <c r="AZ274" i="26"/>
  <c r="AZ335" i="26"/>
  <c r="AJ280" i="26"/>
  <c r="AI285" i="26"/>
  <c r="AI286" i="26" s="1"/>
  <c r="AM289" i="26"/>
  <c r="AL294" i="26"/>
  <c r="AL295" i="26" s="1"/>
  <c r="BB366" i="26"/>
  <c r="BB367" i="26"/>
  <c r="BG392" i="26"/>
  <c r="BG393" i="26"/>
  <c r="BC258" i="26"/>
  <c r="BA407" i="26"/>
  <c r="BB400" i="26"/>
  <c r="BE413" i="26"/>
  <c r="BD420" i="26"/>
  <c r="BD380" i="26"/>
  <c r="BD379" i="26"/>
  <c r="AJ161" i="26"/>
  <c r="AI168" i="26"/>
  <c r="AG148" i="26"/>
  <c r="AF155" i="26"/>
  <c r="BB200" i="26"/>
  <c r="BA207" i="26"/>
  <c r="AM89" i="26"/>
  <c r="AL94" i="26"/>
  <c r="AL95" i="26" s="1"/>
  <c r="BE213" i="26"/>
  <c r="BD220" i="26"/>
  <c r="BD441" i="26" s="1"/>
  <c r="AJ80" i="26"/>
  <c r="AI85" i="26"/>
  <c r="AI86" i="26" s="1"/>
  <c r="AG71" i="26"/>
  <c r="AF76" i="26"/>
  <c r="AF77" i="26" s="1"/>
  <c r="AF242" i="26" s="1"/>
  <c r="AX140" i="26"/>
  <c r="AX141" i="26"/>
  <c r="BH233" i="26"/>
  <c r="BG233" i="26"/>
  <c r="AL181" i="26"/>
  <c r="AW180" i="26"/>
  <c r="AW179" i="26"/>
  <c r="AW154" i="26"/>
  <c r="AW153" i="26"/>
  <c r="AW167" i="26"/>
  <c r="AW166" i="26"/>
  <c r="AY177" i="26"/>
  <c r="AX178" i="26"/>
  <c r="AX152" i="26"/>
  <c r="AY151" i="26"/>
  <c r="BB174" i="26"/>
  <c r="AX165" i="26"/>
  <c r="AY164" i="26"/>
  <c r="AX187" i="26"/>
  <c r="AX190" i="26"/>
  <c r="AM180" i="26"/>
  <c r="AM179" i="26"/>
  <c r="AM167" i="26"/>
  <c r="AM166" i="26"/>
  <c r="AM154" i="26"/>
  <c r="AM153" i="26"/>
  <c r="AM142" i="26"/>
  <c r="AB143" i="26"/>
  <c r="AY138" i="26"/>
  <c r="AY139" i="26" s="1"/>
  <c r="AW135" i="26"/>
  <c r="AW66" i="26"/>
  <c r="AW67" i="26" s="1"/>
  <c r="AW68" i="26" s="1"/>
  <c r="AX65" i="26"/>
  <c r="BA107" i="26"/>
  <c r="AY101" i="26"/>
  <c r="AX102" i="26"/>
  <c r="BD119" i="26"/>
  <c r="AX98" i="26"/>
  <c r="AW103" i="26"/>
  <c r="AW104" i="26" s="1"/>
  <c r="BD92" i="26"/>
  <c r="BC93" i="26"/>
  <c r="BC83" i="26"/>
  <c r="BB84" i="26"/>
  <c r="BA74" i="26"/>
  <c r="AZ75" i="26"/>
  <c r="AY64" i="26"/>
  <c r="J25" i="21"/>
  <c r="U257" i="21"/>
  <c r="K253" i="21"/>
  <c r="K257" i="21" s="1"/>
  <c r="K25" i="21" s="1"/>
  <c r="O211" i="21"/>
  <c r="O212" i="21" s="1"/>
  <c r="O228" i="21"/>
  <c r="O229" i="21" s="1"/>
  <c r="M177" i="21"/>
  <c r="M178" i="21" s="1"/>
  <c r="U248" i="21"/>
  <c r="K24" i="21"/>
  <c r="N193" i="20"/>
  <c r="N194" i="20" s="1"/>
  <c r="M142" i="20"/>
  <c r="M143" i="20" s="1"/>
  <c r="O283" i="20"/>
  <c r="O284" i="20" s="1"/>
  <c r="Q249" i="20"/>
  <c r="Q250" i="20" s="1"/>
  <c r="N232" i="20"/>
  <c r="N233" i="20" s="1"/>
  <c r="AR59" i="23"/>
  <c r="I101" i="22"/>
  <c r="Q113" i="22"/>
  <c r="J116" i="22"/>
  <c r="J36" i="22" s="1"/>
  <c r="L104" i="22"/>
  <c r="L106" i="22" s="1"/>
  <c r="R101" i="22"/>
  <c r="M104" i="22"/>
  <c r="N116" i="22"/>
  <c r="N36" i="22" s="1"/>
  <c r="M101" i="22"/>
  <c r="N104" i="22"/>
  <c r="N106" i="22" s="1"/>
  <c r="J10" i="8"/>
  <c r="O104" i="23"/>
  <c r="O35" i="23" s="1"/>
  <c r="L116" i="23"/>
  <c r="L118" i="23" s="1"/>
  <c r="J101" i="23"/>
  <c r="O10" i="8"/>
  <c r="P104" i="23"/>
  <c r="P106" i="23" s="1"/>
  <c r="O113" i="23"/>
  <c r="K101" i="23"/>
  <c r="I116" i="22"/>
  <c r="I118" i="22" s="1"/>
  <c r="Q116" i="22"/>
  <c r="Q118" i="22" s="1"/>
  <c r="J113" i="22"/>
  <c r="L101" i="23"/>
  <c r="J116" i="23"/>
  <c r="M116" i="23"/>
  <c r="M118" i="23" s="1"/>
  <c r="K113" i="22"/>
  <c r="O116" i="22"/>
  <c r="U9" i="23"/>
  <c r="U113" i="23" s="1"/>
  <c r="W9" i="23"/>
  <c r="W113" i="23" s="1"/>
  <c r="P10" i="8"/>
  <c r="P116" i="23"/>
  <c r="O101" i="23"/>
  <c r="K104" i="23"/>
  <c r="K106" i="23" s="1"/>
  <c r="K101" i="22"/>
  <c r="O113" i="22"/>
  <c r="L10" i="8"/>
  <c r="V9" i="23"/>
  <c r="V101" i="23" s="1"/>
  <c r="K104" i="22"/>
  <c r="K106" i="22" s="1"/>
  <c r="P101" i="22"/>
  <c r="O101" i="22"/>
  <c r="L104" i="23"/>
  <c r="L106" i="23" s="1"/>
  <c r="J113" i="23"/>
  <c r="M104" i="23"/>
  <c r="M101" i="23"/>
  <c r="AW59" i="23"/>
  <c r="Q118" i="23"/>
  <c r="I106" i="23"/>
  <c r="J106" i="23"/>
  <c r="J35" i="23"/>
  <c r="AM68" i="23"/>
  <c r="AT63" i="23"/>
  <c r="AT65" i="23" s="1"/>
  <c r="AR57" i="23"/>
  <c r="AR60" i="23"/>
  <c r="O118" i="23"/>
  <c r="O36" i="23"/>
  <c r="I118" i="23"/>
  <c r="I36" i="23"/>
  <c r="R118" i="23"/>
  <c r="R36" i="23"/>
  <c r="AT60" i="23"/>
  <c r="AT57" i="23"/>
  <c r="AW68" i="22"/>
  <c r="K118" i="22"/>
  <c r="K36" i="22"/>
  <c r="H118" i="22"/>
  <c r="H36" i="22"/>
  <c r="L118" i="22"/>
  <c r="L36" i="22"/>
  <c r="AW59" i="22"/>
  <c r="AR68" i="22"/>
  <c r="AT68" i="22"/>
  <c r="AT59" i="22"/>
  <c r="AR59" i="22"/>
  <c r="R118" i="22"/>
  <c r="R36" i="22"/>
  <c r="AL24" i="1"/>
  <c r="AL60" i="1"/>
  <c r="AW68" i="1"/>
  <c r="AW54" i="1"/>
  <c r="AX55" i="1" s="1"/>
  <c r="AM59" i="1"/>
  <c r="AM56" i="1"/>
  <c r="AT54" i="1"/>
  <c r="AT56" i="1" s="1"/>
  <c r="AR54" i="1"/>
  <c r="AR56" i="1" s="1"/>
  <c r="AT59" i="1"/>
  <c r="V109" i="23"/>
  <c r="V97" i="23"/>
  <c r="V81" i="23"/>
  <c r="V88" i="23"/>
  <c r="V74" i="23"/>
  <c r="T97" i="23"/>
  <c r="T81" i="23"/>
  <c r="T109" i="23"/>
  <c r="T74" i="23"/>
  <c r="T88" i="23"/>
  <c r="W109" i="23"/>
  <c r="W88" i="23"/>
  <c r="W74" i="23"/>
  <c r="W97" i="23"/>
  <c r="W81" i="23"/>
  <c r="H89" i="23"/>
  <c r="G30" i="23"/>
  <c r="H82" i="23"/>
  <c r="G76" i="25"/>
  <c r="G78" i="25" s="1"/>
  <c r="G50" i="25"/>
  <c r="G51" i="25" s="1"/>
  <c r="Y97" i="23"/>
  <c r="Y81" i="23"/>
  <c r="Y74" i="23"/>
  <c r="Y109" i="23"/>
  <c r="Y88" i="23"/>
  <c r="U109" i="23"/>
  <c r="U88" i="23"/>
  <c r="U74" i="23"/>
  <c r="U97" i="23"/>
  <c r="U81" i="23"/>
  <c r="G29" i="23"/>
  <c r="H75" i="23"/>
  <c r="AK47" i="1"/>
  <c r="AW63" i="23"/>
  <c r="AM65" i="23"/>
  <c r="AL69" i="23"/>
  <c r="Q48" i="23"/>
  <c r="Q49" i="23" s="1"/>
  <c r="Q46" i="23"/>
  <c r="AW65" i="22"/>
  <c r="AX63" i="22"/>
  <c r="AX68" i="22" s="1"/>
  <c r="AM69" i="22"/>
  <c r="Q48" i="22"/>
  <c r="Q49" i="22" s="1"/>
  <c r="Q46" i="22"/>
  <c r="AW56" i="23"/>
  <c r="AX54" i="23"/>
  <c r="AX59" i="23" s="1"/>
  <c r="AM60" i="23"/>
  <c r="AM24" i="23"/>
  <c r="AL25" i="23"/>
  <c r="AM60" i="22"/>
  <c r="AM24" i="22"/>
  <c r="AT24" i="22" s="1"/>
  <c r="AL25" i="22"/>
  <c r="AW56" i="22"/>
  <c r="AX54" i="22"/>
  <c r="AX59" i="22" s="1"/>
  <c r="AM25" i="1"/>
  <c r="AR25" i="1" s="1"/>
  <c r="AW65" i="1"/>
  <c r="AX63" i="1"/>
  <c r="AX68" i="1" s="1"/>
  <c r="Q46" i="1"/>
  <c r="K245" i="16"/>
  <c r="K25" i="16" s="1"/>
  <c r="K24" i="16"/>
  <c r="J48" i="28"/>
  <c r="J54" i="28" s="1"/>
  <c r="AC102" i="8"/>
  <c r="AC32" i="28" s="1"/>
  <c r="L24" i="21"/>
  <c r="U231" i="21"/>
  <c r="N183" i="21"/>
  <c r="M187" i="21"/>
  <c r="M190" i="21"/>
  <c r="M194" i="21" s="1"/>
  <c r="M195" i="21" s="1"/>
  <c r="M231" i="21" s="1"/>
  <c r="Q200" i="21"/>
  <c r="P207" i="21"/>
  <c r="P204" i="21"/>
  <c r="P224" i="21"/>
  <c r="P221" i="21"/>
  <c r="Q217" i="21"/>
  <c r="O156" i="21"/>
  <c r="O153" i="21"/>
  <c r="O160" i="21" s="1"/>
  <c r="O161" i="21" s="1"/>
  <c r="P149" i="21"/>
  <c r="N173" i="21"/>
  <c r="N170" i="21"/>
  <c r="O166" i="21"/>
  <c r="P279" i="20"/>
  <c r="P276" i="20"/>
  <c r="P283" i="20" s="1"/>
  <c r="P284" i="20" s="1"/>
  <c r="Q272" i="20"/>
  <c r="O228" i="20"/>
  <c r="O225" i="20"/>
  <c r="P221" i="20"/>
  <c r="R245" i="20"/>
  <c r="R242" i="20"/>
  <c r="R249" i="20" s="1"/>
  <c r="R250" i="20" s="1"/>
  <c r="AB238" i="20"/>
  <c r="O262" i="20"/>
  <c r="P255" i="20"/>
  <c r="N159" i="20"/>
  <c r="N160" i="20" s="1"/>
  <c r="P165" i="20"/>
  <c r="O172" i="20"/>
  <c r="O189" i="20"/>
  <c r="O186" i="20"/>
  <c r="P182" i="20"/>
  <c r="O155" i="20"/>
  <c r="O152" i="20"/>
  <c r="P148" i="20"/>
  <c r="N138" i="20"/>
  <c r="N135" i="20"/>
  <c r="O131" i="20"/>
  <c r="L172" i="16"/>
  <c r="L173" i="16" s="1"/>
  <c r="L192" i="16" s="1"/>
  <c r="U192" i="16" s="1"/>
  <c r="M189" i="16"/>
  <c r="M190" i="16" s="1"/>
  <c r="L241" i="16"/>
  <c r="N161" i="16"/>
  <c r="M168" i="16"/>
  <c r="M165" i="16"/>
  <c r="N185" i="16"/>
  <c r="N182" i="16"/>
  <c r="O178" i="16"/>
  <c r="N151" i="16"/>
  <c r="N148" i="16"/>
  <c r="O144" i="16"/>
  <c r="I63" i="8"/>
  <c r="J63" i="8"/>
  <c r="AD20" i="8"/>
  <c r="AO20" i="8" s="1"/>
  <c r="K43" i="26"/>
  <c r="K8" i="26" s="1"/>
  <c r="BE64" i="8"/>
  <c r="H37" i="8"/>
  <c r="H18" i="28"/>
  <c r="M68" i="28"/>
  <c r="L69" i="28"/>
  <c r="L74" i="28"/>
  <c r="K75" i="28"/>
  <c r="K45" i="28"/>
  <c r="K10" i="28" s="1"/>
  <c r="M30" i="30"/>
  <c r="AE40" i="28"/>
  <c r="AE43" i="28" s="1"/>
  <c r="AD83" i="8"/>
  <c r="AD8" i="28"/>
  <c r="K17" i="29" l="1"/>
  <c r="K21" i="29" s="1"/>
  <c r="J10" i="29"/>
  <c r="J66" i="8" s="1"/>
  <c r="N22" i="30"/>
  <c r="M8" i="30"/>
  <c r="M67" i="8" s="1"/>
  <c r="M34" i="30"/>
  <c r="M42" i="30" s="1"/>
  <c r="L13" i="30"/>
  <c r="L76" i="8" s="1"/>
  <c r="AR68" i="1"/>
  <c r="AM69" i="1"/>
  <c r="J12" i="28"/>
  <c r="J128" i="8" s="1"/>
  <c r="W116" i="23"/>
  <c r="W118" i="23" s="1"/>
  <c r="P36" i="22"/>
  <c r="P113" i="22"/>
  <c r="P104" i="22"/>
  <c r="W104" i="22" s="1"/>
  <c r="K36" i="23"/>
  <c r="R35" i="23"/>
  <c r="N36" i="23"/>
  <c r="N10" i="23" s="1"/>
  <c r="N16" i="8" s="1"/>
  <c r="U116" i="23"/>
  <c r="U118" i="23" s="1"/>
  <c r="V10" i="8"/>
  <c r="N106" i="23"/>
  <c r="Q106" i="23"/>
  <c r="H35" i="23"/>
  <c r="H10" i="23" s="1"/>
  <c r="H16" i="8" s="1"/>
  <c r="H118" i="23"/>
  <c r="AC240" i="26"/>
  <c r="AC243" i="26" s="1"/>
  <c r="U116" i="22"/>
  <c r="J118" i="22"/>
  <c r="J36" i="23"/>
  <c r="V116" i="23"/>
  <c r="V118" i="23" s="1"/>
  <c r="L36" i="23"/>
  <c r="U10" i="8"/>
  <c r="W10" i="8"/>
  <c r="N118" i="22"/>
  <c r="V104" i="22"/>
  <c r="AL50" i="1"/>
  <c r="M36" i="22"/>
  <c r="M106" i="22"/>
  <c r="V116" i="22"/>
  <c r="AF9" i="26"/>
  <c r="AF20" i="8" s="1"/>
  <c r="BE420" i="26"/>
  <c r="BF413" i="26"/>
  <c r="AZ275" i="26"/>
  <c r="BA274" i="26"/>
  <c r="AY262" i="26"/>
  <c r="BE321" i="26"/>
  <c r="BE322" i="26" s="1"/>
  <c r="BF316" i="26"/>
  <c r="AZ339" i="26"/>
  <c r="BA338" i="26"/>
  <c r="AX266" i="26"/>
  <c r="AX267" i="26" s="1"/>
  <c r="AX268" i="26" s="1"/>
  <c r="AY265" i="26"/>
  <c r="AZ353" i="26"/>
  <c r="AZ354" i="26"/>
  <c r="AG355" i="26"/>
  <c r="AH348" i="26"/>
  <c r="BF378" i="26"/>
  <c r="BG377" i="26"/>
  <c r="BC367" i="26"/>
  <c r="BC366" i="26"/>
  <c r="AZ387" i="26"/>
  <c r="AY394" i="26"/>
  <c r="AE344" i="26"/>
  <c r="AF343" i="26"/>
  <c r="AE345" i="26"/>
  <c r="AJ368" i="26"/>
  <c r="AK361" i="26"/>
  <c r="BB407" i="26"/>
  <c r="BC400" i="26"/>
  <c r="BD258" i="26"/>
  <c r="AM294" i="26"/>
  <c r="AM295" i="26" s="1"/>
  <c r="AW289" i="26"/>
  <c r="AJ285" i="26"/>
  <c r="AJ286" i="26" s="1"/>
  <c r="AK280" i="26"/>
  <c r="BA335" i="26"/>
  <c r="BB312" i="26"/>
  <c r="BB313" i="26" s="1"/>
  <c r="BC307" i="26"/>
  <c r="AY341" i="26"/>
  <c r="AY340" i="26"/>
  <c r="BG293" i="26"/>
  <c r="BH292" i="26"/>
  <c r="BH293" i="26" s="1"/>
  <c r="BA352" i="26"/>
  <c r="BB351" i="26"/>
  <c r="AM381" i="26"/>
  <c r="AW374" i="26"/>
  <c r="AK382" i="26"/>
  <c r="BE284" i="26"/>
  <c r="BF283" i="26"/>
  <c r="BE379" i="26"/>
  <c r="BE380" i="26"/>
  <c r="AY303" i="26"/>
  <c r="AY304" i="26" s="1"/>
  <c r="AZ298" i="26"/>
  <c r="BE364" i="26"/>
  <c r="BD365" i="26"/>
  <c r="AH271" i="26"/>
  <c r="AG276" i="26"/>
  <c r="AG277" i="26" s="1"/>
  <c r="AG442" i="26" s="1"/>
  <c r="AG443" i="26" s="1"/>
  <c r="AH440" i="26" s="1"/>
  <c r="AX342" i="26"/>
  <c r="AX345" i="26" s="1"/>
  <c r="AH71" i="26"/>
  <c r="AG76" i="26"/>
  <c r="AG77" i="26" s="1"/>
  <c r="AG242" i="26" s="1"/>
  <c r="AK80" i="26"/>
  <c r="AJ85" i="26"/>
  <c r="AJ86" i="26" s="1"/>
  <c r="BF213" i="26"/>
  <c r="BE220" i="26"/>
  <c r="BE441" i="26" s="1"/>
  <c r="AW89" i="26"/>
  <c r="AM94" i="26"/>
  <c r="AM95" i="26" s="1"/>
  <c r="BC200" i="26"/>
  <c r="BB207" i="26"/>
  <c r="AH148" i="26"/>
  <c r="AG155" i="26"/>
  <c r="AK161" i="26"/>
  <c r="AJ168" i="26"/>
  <c r="AW142" i="26"/>
  <c r="AY140" i="26"/>
  <c r="AY141" i="26"/>
  <c r="AY190" i="26"/>
  <c r="AX191" i="26"/>
  <c r="AW181" i="26"/>
  <c r="AZ164" i="26"/>
  <c r="AY165" i="26"/>
  <c r="AZ151" i="26"/>
  <c r="AY152" i="26"/>
  <c r="AX180" i="26"/>
  <c r="AX179" i="26"/>
  <c r="AY187" i="26"/>
  <c r="AX167" i="26"/>
  <c r="AX166" i="26"/>
  <c r="BC174" i="26"/>
  <c r="AX153" i="26"/>
  <c r="AX154" i="26"/>
  <c r="AY178" i="26"/>
  <c r="AZ177" i="26"/>
  <c r="AM181" i="26"/>
  <c r="AC143" i="26"/>
  <c r="AB144" i="26"/>
  <c r="AB145" i="26"/>
  <c r="AB244" i="26" s="1"/>
  <c r="AB10" i="26" s="1"/>
  <c r="AB26" i="27" s="1"/>
  <c r="AB27" i="27" s="1"/>
  <c r="AX135" i="26"/>
  <c r="AX142" i="26" s="1"/>
  <c r="AZ138" i="26"/>
  <c r="AZ139" i="26" s="1"/>
  <c r="AY65" i="26"/>
  <c r="AX66" i="26"/>
  <c r="AX67" i="26" s="1"/>
  <c r="AX68" i="26" s="1"/>
  <c r="AX103" i="26"/>
  <c r="AX104" i="26" s="1"/>
  <c r="AY98" i="26"/>
  <c r="BD120" i="26"/>
  <c r="BE119" i="26"/>
  <c r="BD116" i="26"/>
  <c r="BA110" i="26"/>
  <c r="BF129" i="26"/>
  <c r="BF130" i="26" s="1"/>
  <c r="BF131" i="26" s="1"/>
  <c r="BG128" i="26"/>
  <c r="AY102" i="26"/>
  <c r="AZ101" i="26"/>
  <c r="BB107" i="26"/>
  <c r="BB74" i="26"/>
  <c r="BA75" i="26"/>
  <c r="BD83" i="26"/>
  <c r="BC84" i="26"/>
  <c r="BD93" i="26"/>
  <c r="BE92" i="26"/>
  <c r="AZ64" i="26"/>
  <c r="M248" i="21"/>
  <c r="N177" i="21"/>
  <c r="N178" i="21" s="1"/>
  <c r="P228" i="21"/>
  <c r="P229" i="21" s="1"/>
  <c r="P211" i="21"/>
  <c r="P212" i="21" s="1"/>
  <c r="U25" i="21"/>
  <c r="O159" i="20"/>
  <c r="O160" i="20" s="1"/>
  <c r="O232" i="20"/>
  <c r="O233" i="20" s="1"/>
  <c r="O106" i="23"/>
  <c r="K35" i="23"/>
  <c r="I36" i="22"/>
  <c r="W116" i="22"/>
  <c r="Q36" i="22"/>
  <c r="W101" i="23"/>
  <c r="P118" i="23"/>
  <c r="V104" i="23"/>
  <c r="V106" i="23" s="1"/>
  <c r="J118" i="23"/>
  <c r="M36" i="23"/>
  <c r="W104" i="23"/>
  <c r="W106" i="23" s="1"/>
  <c r="P36" i="23"/>
  <c r="W36" i="23" s="1"/>
  <c r="P35" i="23"/>
  <c r="O118" i="22"/>
  <c r="U101" i="23"/>
  <c r="Q10" i="23"/>
  <c r="Q16" i="8" s="1"/>
  <c r="M35" i="23"/>
  <c r="V35" i="23" s="1"/>
  <c r="O36" i="22"/>
  <c r="U104" i="22"/>
  <c r="V113" i="23"/>
  <c r="M106" i="23"/>
  <c r="U104" i="23"/>
  <c r="U106" i="23" s="1"/>
  <c r="L35" i="23"/>
  <c r="O10" i="23"/>
  <c r="O16" i="8" s="1"/>
  <c r="R10" i="23"/>
  <c r="R16" i="8" s="1"/>
  <c r="I10" i="23"/>
  <c r="I16" i="8" s="1"/>
  <c r="AW68" i="23"/>
  <c r="AT68" i="23"/>
  <c r="AR68" i="23"/>
  <c r="AR60" i="22"/>
  <c r="AR57" i="22"/>
  <c r="AT69" i="22"/>
  <c r="AT66" i="22"/>
  <c r="AT60" i="22"/>
  <c r="AT57" i="22"/>
  <c r="AR66" i="22"/>
  <c r="AR69" i="22"/>
  <c r="AT57" i="1"/>
  <c r="AT60" i="1"/>
  <c r="AM24" i="1"/>
  <c r="AM60" i="1"/>
  <c r="AX54" i="1"/>
  <c r="AY55" i="1" s="1"/>
  <c r="AW59" i="1"/>
  <c r="AW56" i="1"/>
  <c r="AR59" i="1"/>
  <c r="G8" i="23"/>
  <c r="G9" i="23" s="1"/>
  <c r="AT25" i="1"/>
  <c r="AL47" i="1"/>
  <c r="AM45" i="1"/>
  <c r="AW65" i="23"/>
  <c r="AX63" i="23"/>
  <c r="AX68" i="23" s="1"/>
  <c r="AM69" i="23"/>
  <c r="R48" i="23"/>
  <c r="R46" i="23"/>
  <c r="AB45" i="23"/>
  <c r="Y45" i="23"/>
  <c r="Y48" i="23" s="1"/>
  <c r="W45" i="23"/>
  <c r="W48" i="23" s="1"/>
  <c r="AW69" i="22"/>
  <c r="AX65" i="22"/>
  <c r="AY63" i="22"/>
  <c r="AY68" i="22" s="1"/>
  <c r="BJ68" i="22" s="1"/>
  <c r="AR24" i="22"/>
  <c r="R48" i="22"/>
  <c r="R46" i="22"/>
  <c r="AB45" i="22"/>
  <c r="Y45" i="22"/>
  <c r="Y48" i="22" s="1"/>
  <c r="W45" i="22"/>
  <c r="W48" i="22" s="1"/>
  <c r="AT24" i="23"/>
  <c r="AR24" i="23"/>
  <c r="AM25" i="23"/>
  <c r="AR25" i="23" s="1"/>
  <c r="AW60" i="23"/>
  <c r="AW24" i="23"/>
  <c r="AY54" i="23"/>
  <c r="AX56" i="23"/>
  <c r="AY54" i="22"/>
  <c r="AY59" i="22" s="1"/>
  <c r="AX56" i="22"/>
  <c r="AW60" i="22"/>
  <c r="AW24" i="22"/>
  <c r="AM25" i="22"/>
  <c r="AW69" i="1"/>
  <c r="AW25" i="1"/>
  <c r="AT69" i="1"/>
  <c r="AT66" i="1"/>
  <c r="AX65" i="1"/>
  <c r="AY63" i="1"/>
  <c r="AR66" i="1"/>
  <c r="AR69" i="1"/>
  <c r="R46" i="1"/>
  <c r="AD102" i="8"/>
  <c r="AD32" i="28" s="1"/>
  <c r="AO32" i="28" s="1"/>
  <c r="L245" i="16"/>
  <c r="L25" i="16" s="1"/>
  <c r="L24" i="16"/>
  <c r="P166" i="21"/>
  <c r="O173" i="21"/>
  <c r="O170" i="21"/>
  <c r="Q149" i="21"/>
  <c r="P156" i="21"/>
  <c r="P153" i="21"/>
  <c r="R217" i="21"/>
  <c r="Q224" i="21"/>
  <c r="Q221" i="21"/>
  <c r="Q228" i="21" s="1"/>
  <c r="Q229" i="21" s="1"/>
  <c r="Q207" i="21"/>
  <c r="Q204" i="21"/>
  <c r="R200" i="21"/>
  <c r="N190" i="21"/>
  <c r="N187" i="21"/>
  <c r="O183" i="21"/>
  <c r="Q255" i="20"/>
  <c r="P262" i="20"/>
  <c r="AC238" i="20"/>
  <c r="AB245" i="20"/>
  <c r="AB242" i="20"/>
  <c r="AB249" i="20" s="1"/>
  <c r="AB250" i="20" s="1"/>
  <c r="Q221" i="20"/>
  <c r="P228" i="20"/>
  <c r="P225" i="20"/>
  <c r="R272" i="20"/>
  <c r="Q279" i="20"/>
  <c r="Q276" i="20"/>
  <c r="Q283" i="20" s="1"/>
  <c r="Q284" i="20" s="1"/>
  <c r="N142" i="20"/>
  <c r="N143" i="20" s="1"/>
  <c r="O193" i="20"/>
  <c r="O194" i="20" s="1"/>
  <c r="P131" i="20"/>
  <c r="O138" i="20"/>
  <c r="O135" i="20"/>
  <c r="Q148" i="20"/>
  <c r="P152" i="20"/>
  <c r="P155" i="20"/>
  <c r="Q182" i="20"/>
  <c r="P186" i="20"/>
  <c r="P189" i="20"/>
  <c r="P172" i="20"/>
  <c r="Q165" i="20"/>
  <c r="N155" i="16"/>
  <c r="N156" i="16" s="1"/>
  <c r="M172" i="16"/>
  <c r="M173" i="16" s="1"/>
  <c r="M192" i="16" s="1"/>
  <c r="M241" i="16" s="1"/>
  <c r="N189" i="16"/>
  <c r="N190" i="16" s="1"/>
  <c r="P144" i="16"/>
  <c r="O151" i="16"/>
  <c r="O148" i="16"/>
  <c r="P178" i="16"/>
  <c r="O185" i="16"/>
  <c r="O182" i="16"/>
  <c r="N168" i="16"/>
  <c r="N165" i="16"/>
  <c r="O161" i="16"/>
  <c r="U241" i="16"/>
  <c r="K63" i="8"/>
  <c r="AD25" i="27"/>
  <c r="L43" i="26"/>
  <c r="L8" i="26" s="1"/>
  <c r="BF64" i="8"/>
  <c r="L45" i="28"/>
  <c r="L10" i="28" s="1"/>
  <c r="M74" i="28"/>
  <c r="L75" i="28"/>
  <c r="M69" i="28"/>
  <c r="N68" i="28"/>
  <c r="K48" i="28"/>
  <c r="K54" i="28" s="1"/>
  <c r="U46" i="28"/>
  <c r="N30" i="30"/>
  <c r="AF40" i="28"/>
  <c r="AF43" i="28" s="1"/>
  <c r="AE83" i="8"/>
  <c r="AE8" i="28"/>
  <c r="L17" i="29" l="1"/>
  <c r="L21" i="29" s="1"/>
  <c r="K10" i="29"/>
  <c r="K66" i="8" s="1"/>
  <c r="O22" i="30"/>
  <c r="N8" i="30"/>
  <c r="N67" i="8" s="1"/>
  <c r="N34" i="30"/>
  <c r="N42" i="30" s="1"/>
  <c r="M13" i="30"/>
  <c r="M76" i="8" s="1"/>
  <c r="U11" i="28"/>
  <c r="U48" i="8" s="1"/>
  <c r="L48" i="28"/>
  <c r="L12" i="28" s="1"/>
  <c r="L128" i="8" s="1"/>
  <c r="W35" i="23"/>
  <c r="V36" i="23"/>
  <c r="K10" i="23"/>
  <c r="K16" i="8" s="1"/>
  <c r="P106" i="22"/>
  <c r="U36" i="23"/>
  <c r="J10" i="23"/>
  <c r="L10" i="23"/>
  <c r="L16" i="8" s="1"/>
  <c r="AD240" i="26"/>
  <c r="AD243" i="26" s="1"/>
  <c r="P10" i="23"/>
  <c r="P16" i="8" s="1"/>
  <c r="W16" i="8" s="1"/>
  <c r="M10" i="23"/>
  <c r="V10" i="23" s="1"/>
  <c r="AM50" i="1"/>
  <c r="AW46" i="1"/>
  <c r="AW45" i="1" s="1"/>
  <c r="AX46" i="1" s="1"/>
  <c r="AG9" i="26"/>
  <c r="AG20" i="8" s="1"/>
  <c r="BE258" i="26"/>
  <c r="BD367" i="26"/>
  <c r="BD366" i="26"/>
  <c r="BA298" i="26"/>
  <c r="AZ303" i="26"/>
  <c r="AZ304" i="26" s="1"/>
  <c r="BG283" i="26"/>
  <c r="BF284" i="26"/>
  <c r="AK383" i="26"/>
  <c r="AL382" i="26"/>
  <c r="AK384" i="26"/>
  <c r="BA354" i="26"/>
  <c r="BA353" i="26"/>
  <c r="BB335" i="26"/>
  <c r="AK285" i="26"/>
  <c r="AK286" i="26" s="1"/>
  <c r="AL280" i="26"/>
  <c r="AX289" i="26"/>
  <c r="AW294" i="26"/>
  <c r="AW295" i="26" s="1"/>
  <c r="BD400" i="26"/>
  <c r="BC407" i="26"/>
  <c r="AG343" i="26"/>
  <c r="AF344" i="26"/>
  <c r="AF345" i="26"/>
  <c r="BH377" i="26"/>
  <c r="BH378" i="26" s="1"/>
  <c r="BG378" i="26"/>
  <c r="AZ265" i="26"/>
  <c r="AY266" i="26"/>
  <c r="AY267" i="26" s="1"/>
  <c r="AY268" i="26" s="1"/>
  <c r="BB338" i="26"/>
  <c r="BA339" i="26"/>
  <c r="BF321" i="26"/>
  <c r="BF322" i="26" s="1"/>
  <c r="BG316" i="26"/>
  <c r="AZ262" i="26"/>
  <c r="BA275" i="26"/>
  <c r="BB274" i="26"/>
  <c r="BG413" i="26"/>
  <c r="BF420" i="26"/>
  <c r="BF257" i="26"/>
  <c r="AH276" i="26"/>
  <c r="AH277" i="26" s="1"/>
  <c r="AH442" i="26" s="1"/>
  <c r="AH443" i="26" s="1"/>
  <c r="AI440" i="26" s="1"/>
  <c r="AI271" i="26"/>
  <c r="BE365" i="26"/>
  <c r="BF364" i="26"/>
  <c r="AW381" i="26"/>
  <c r="AX374" i="26"/>
  <c r="BB352" i="26"/>
  <c r="BC351" i="26"/>
  <c r="AY342" i="26"/>
  <c r="AY345" i="26" s="1"/>
  <c r="BD307" i="26"/>
  <c r="BC312" i="26"/>
  <c r="BC313" i="26" s="1"/>
  <c r="AL361" i="26"/>
  <c r="AK368" i="26"/>
  <c r="AZ394" i="26"/>
  <c r="BA387" i="26"/>
  <c r="BF380" i="26"/>
  <c r="BF379" i="26"/>
  <c r="AI348" i="26"/>
  <c r="AH355" i="26"/>
  <c r="AZ341" i="26"/>
  <c r="AZ340" i="26"/>
  <c r="AL161" i="26"/>
  <c r="AK168" i="26"/>
  <c r="AI148" i="26"/>
  <c r="AH155" i="26"/>
  <c r="BD200" i="26"/>
  <c r="BC207" i="26"/>
  <c r="AX89" i="26"/>
  <c r="AW94" i="26"/>
  <c r="AW95" i="26" s="1"/>
  <c r="BG213" i="26"/>
  <c r="BF220" i="26"/>
  <c r="BF441" i="26" s="1"/>
  <c r="AL80" i="26"/>
  <c r="AK85" i="26"/>
  <c r="AK86" i="26" s="1"/>
  <c r="AI71" i="26"/>
  <c r="AH76" i="26"/>
  <c r="AH77" i="26" s="1"/>
  <c r="AH242" i="26" s="1"/>
  <c r="AZ141" i="26"/>
  <c r="AZ140" i="26"/>
  <c r="AX192" i="26"/>
  <c r="AX193" i="26"/>
  <c r="AZ190" i="26"/>
  <c r="AY191" i="26"/>
  <c r="AX181" i="26"/>
  <c r="AX184" i="26" s="1"/>
  <c r="AY179" i="26"/>
  <c r="AY180" i="26"/>
  <c r="AY154" i="26"/>
  <c r="AY153" i="26"/>
  <c r="AY167" i="26"/>
  <c r="AY166" i="26"/>
  <c r="AZ178" i="26"/>
  <c r="BA177" i="26"/>
  <c r="BD174" i="26"/>
  <c r="AZ187" i="26"/>
  <c r="AZ152" i="26"/>
  <c r="BA151" i="26"/>
  <c r="AZ165" i="26"/>
  <c r="BA164" i="26"/>
  <c r="AC145" i="26"/>
  <c r="AC244" i="26" s="1"/>
  <c r="AC10" i="26" s="1"/>
  <c r="AC26" i="27" s="1"/>
  <c r="AC27" i="27" s="1"/>
  <c r="AC144" i="26"/>
  <c r="AD143" i="26"/>
  <c r="AX145" i="26"/>
  <c r="AY135" i="26"/>
  <c r="BA138" i="26"/>
  <c r="BA139" i="26" s="1"/>
  <c r="AY66" i="26"/>
  <c r="AY67" i="26" s="1"/>
  <c r="AY68" i="26" s="1"/>
  <c r="AZ65" i="26"/>
  <c r="BC107" i="26"/>
  <c r="AZ102" i="26"/>
  <c r="BA101" i="26"/>
  <c r="BH128" i="26"/>
  <c r="BH129" i="26" s="1"/>
  <c r="BH130" i="26" s="1"/>
  <c r="BH131" i="26" s="1"/>
  <c r="BG129" i="26"/>
  <c r="BG130" i="26" s="1"/>
  <c r="BG131" i="26" s="1"/>
  <c r="BA111" i="26"/>
  <c r="BA112" i="26" s="1"/>
  <c r="BA113" i="26" s="1"/>
  <c r="BB110" i="26"/>
  <c r="BD121" i="26"/>
  <c r="BD122" i="26" s="1"/>
  <c r="BE116" i="26"/>
  <c r="BF119" i="26"/>
  <c r="BE120" i="26"/>
  <c r="AY103" i="26"/>
  <c r="AY104" i="26" s="1"/>
  <c r="AZ98" i="26"/>
  <c r="BE83" i="26"/>
  <c r="BD84" i="26"/>
  <c r="BC74" i="26"/>
  <c r="BB75" i="26"/>
  <c r="BF92" i="26"/>
  <c r="BE93" i="26"/>
  <c r="BA64" i="26"/>
  <c r="Q211" i="21"/>
  <c r="Q212" i="21" s="1"/>
  <c r="P160" i="21"/>
  <c r="P161" i="21" s="1"/>
  <c r="M253" i="21"/>
  <c r="M257" i="21" s="1"/>
  <c r="N194" i="21"/>
  <c r="N195" i="21" s="1"/>
  <c r="N231" i="21" s="1"/>
  <c r="O177" i="21"/>
  <c r="O178" i="21" s="1"/>
  <c r="M24" i="21"/>
  <c r="P159" i="20"/>
  <c r="P160" i="20" s="1"/>
  <c r="O142" i="20"/>
  <c r="O143" i="20" s="1"/>
  <c r="P232" i="20"/>
  <c r="P233" i="20" s="1"/>
  <c r="U245" i="16"/>
  <c r="U35" i="23"/>
  <c r="AY59" i="23"/>
  <c r="BJ54" i="23"/>
  <c r="BJ56" i="23" s="1"/>
  <c r="AT66" i="23"/>
  <c r="AT69" i="23"/>
  <c r="AB50" i="23"/>
  <c r="J16" i="8"/>
  <c r="AR66" i="23"/>
  <c r="AR69" i="23"/>
  <c r="BJ63" i="22"/>
  <c r="BJ65" i="22" s="1"/>
  <c r="BJ69" i="22"/>
  <c r="BJ66" i="22"/>
  <c r="BJ59" i="22"/>
  <c r="BJ54" i="22"/>
  <c r="BJ56" i="22" s="1"/>
  <c r="AB50" i="22"/>
  <c r="AW24" i="1"/>
  <c r="AW60" i="1"/>
  <c r="AY68" i="1"/>
  <c r="BJ63" i="1"/>
  <c r="BJ65" i="1" s="1"/>
  <c r="AR57" i="1"/>
  <c r="AR60" i="1"/>
  <c r="AX56" i="1"/>
  <c r="AX59" i="1"/>
  <c r="AY54" i="1"/>
  <c r="AZ55" i="1" s="1"/>
  <c r="AT24" i="1"/>
  <c r="AR24" i="1"/>
  <c r="G104" i="23"/>
  <c r="T104" i="23" s="1"/>
  <c r="Y9" i="23"/>
  <c r="Y101" i="23" s="1"/>
  <c r="G101" i="23"/>
  <c r="T9" i="23"/>
  <c r="G10" i="8"/>
  <c r="Y10" i="8" s="1"/>
  <c r="G113" i="23"/>
  <c r="G116" i="23"/>
  <c r="G118" i="23" s="1"/>
  <c r="AT25" i="23"/>
  <c r="AM47" i="1"/>
  <c r="AX65" i="23"/>
  <c r="AY63" i="23"/>
  <c r="AW69" i="23"/>
  <c r="AB47" i="23"/>
  <c r="AC45" i="23"/>
  <c r="AC50" i="23" s="1"/>
  <c r="R49" i="23"/>
  <c r="AB49" i="23"/>
  <c r="AZ63" i="22"/>
  <c r="AY65" i="22"/>
  <c r="AX69" i="22"/>
  <c r="AB47" i="22"/>
  <c r="AC45" i="22"/>
  <c r="AC50" i="22" s="1"/>
  <c r="AB49" i="22"/>
  <c r="R49" i="22"/>
  <c r="AY56" i="23"/>
  <c r="AZ54" i="23"/>
  <c r="AW25" i="23"/>
  <c r="AX60" i="23"/>
  <c r="AX24" i="23"/>
  <c r="AY56" i="22"/>
  <c r="AZ54" i="22"/>
  <c r="AR25" i="22"/>
  <c r="AT25" i="22"/>
  <c r="AW25" i="22"/>
  <c r="AX60" i="22"/>
  <c r="AX24" i="22"/>
  <c r="AZ63" i="1"/>
  <c r="AY65" i="1"/>
  <c r="AX69" i="1"/>
  <c r="AX25" i="1"/>
  <c r="M245" i="16"/>
  <c r="M25" i="16" s="1"/>
  <c r="M24" i="16"/>
  <c r="K12" i="28"/>
  <c r="K128" i="8" s="1"/>
  <c r="AF102" i="8"/>
  <c r="AF32" i="28" s="1"/>
  <c r="O190" i="21"/>
  <c r="P183" i="21"/>
  <c r="O187" i="21"/>
  <c r="O194" i="21" s="1"/>
  <c r="O195" i="21" s="1"/>
  <c r="R204" i="21"/>
  <c r="R207" i="21"/>
  <c r="R224" i="21"/>
  <c r="R221" i="21"/>
  <c r="Q156" i="21"/>
  <c r="Q153" i="21"/>
  <c r="R149" i="21"/>
  <c r="P173" i="21"/>
  <c r="P170" i="21"/>
  <c r="Q166" i="21"/>
  <c r="Q262" i="20"/>
  <c r="R255" i="20"/>
  <c r="R279" i="20"/>
  <c r="R276" i="20"/>
  <c r="R283" i="20" s="1"/>
  <c r="R284" i="20" s="1"/>
  <c r="AB272" i="20"/>
  <c r="Q228" i="20"/>
  <c r="Q225" i="20"/>
  <c r="R221" i="20"/>
  <c r="AC245" i="20"/>
  <c r="AC242" i="20"/>
  <c r="AC249" i="20" s="1"/>
  <c r="AC250" i="20" s="1"/>
  <c r="AD238" i="20"/>
  <c r="P193" i="20"/>
  <c r="P194" i="20" s="1"/>
  <c r="Q172" i="20"/>
  <c r="R165" i="20"/>
  <c r="Q189" i="20"/>
  <c r="Q186" i="20"/>
  <c r="R182" i="20"/>
  <c r="Q155" i="20"/>
  <c r="Q152" i="20"/>
  <c r="R148" i="20"/>
  <c r="P138" i="20"/>
  <c r="P135" i="20"/>
  <c r="Q131" i="20"/>
  <c r="O155" i="16"/>
  <c r="O156" i="16" s="1"/>
  <c r="N172" i="16"/>
  <c r="N173" i="16" s="1"/>
  <c r="N192" i="16" s="1"/>
  <c r="O189" i="16"/>
  <c r="O190" i="16" s="1"/>
  <c r="N241" i="16"/>
  <c r="P185" i="16"/>
  <c r="P182" i="16"/>
  <c r="Q178" i="16"/>
  <c r="P151" i="16"/>
  <c r="P148" i="16"/>
  <c r="Q144" i="16"/>
  <c r="P161" i="16"/>
  <c r="O168" i="16"/>
  <c r="O165" i="16"/>
  <c r="AB149" i="21"/>
  <c r="AF25" i="27"/>
  <c r="AE20" i="8"/>
  <c r="AE102" i="8"/>
  <c r="AE32" i="28" s="1"/>
  <c r="AE25" i="27"/>
  <c r="M43" i="26"/>
  <c r="M8" i="26" s="1"/>
  <c r="BH64" i="8"/>
  <c r="BG64" i="8"/>
  <c r="M45" i="28"/>
  <c r="M10" i="28" s="1"/>
  <c r="N74" i="28"/>
  <c r="M75" i="28"/>
  <c r="O68" i="28"/>
  <c r="N69" i="28"/>
  <c r="O30" i="30"/>
  <c r="AG40" i="28"/>
  <c r="AG43" i="28" s="1"/>
  <c r="AF83" i="8"/>
  <c r="AF8" i="28"/>
  <c r="M17" i="29" l="1"/>
  <c r="M21" i="29" s="1"/>
  <c r="L10" i="29"/>
  <c r="L66" i="8" s="1"/>
  <c r="P22" i="30"/>
  <c r="O8" i="30"/>
  <c r="O67" i="8" s="1"/>
  <c r="O34" i="30"/>
  <c r="O42" i="30" s="1"/>
  <c r="N13" i="30"/>
  <c r="N76" i="8" s="1"/>
  <c r="M48" i="28"/>
  <c r="M54" i="28" s="1"/>
  <c r="L54" i="28"/>
  <c r="N45" i="28"/>
  <c r="N10" i="28" s="1"/>
  <c r="U10" i="23"/>
  <c r="W10" i="23"/>
  <c r="U16" i="8"/>
  <c r="M16" i="8"/>
  <c r="V16" i="8" s="1"/>
  <c r="AE240" i="26"/>
  <c r="AE243" i="26" s="1"/>
  <c r="AH9" i="26"/>
  <c r="BF426" i="26"/>
  <c r="BF325" i="26"/>
  <c r="BA394" i="26"/>
  <c r="BB387" i="26"/>
  <c r="BB353" i="26"/>
  <c r="BB354" i="26"/>
  <c r="AX381" i="26"/>
  <c r="AX384" i="26" s="1"/>
  <c r="AY374" i="26"/>
  <c r="BG364" i="26"/>
  <c r="BF365" i="26"/>
  <c r="AJ271" i="26"/>
  <c r="AI276" i="26"/>
  <c r="AI277" i="26" s="1"/>
  <c r="AI442" i="26" s="1"/>
  <c r="BG420" i="26"/>
  <c r="BH413" i="26"/>
  <c r="BB339" i="26"/>
  <c r="BC338" i="26"/>
  <c r="AZ266" i="26"/>
  <c r="BA265" i="26"/>
  <c r="BH380" i="26"/>
  <c r="BH379" i="26"/>
  <c r="AG344" i="26"/>
  <c r="AH343" i="26"/>
  <c r="AG345" i="26"/>
  <c r="BF258" i="26"/>
  <c r="AX294" i="26"/>
  <c r="AX295" i="26" s="1"/>
  <c r="AY289" i="26"/>
  <c r="AL383" i="26"/>
  <c r="AM382" i="26"/>
  <c r="AL384" i="26"/>
  <c r="AI443" i="26"/>
  <c r="AJ440" i="26" s="1"/>
  <c r="AZ342" i="26"/>
  <c r="AZ345" i="26" s="1"/>
  <c r="AI355" i="26"/>
  <c r="AJ348" i="26"/>
  <c r="AL368" i="26"/>
  <c r="AM361" i="26"/>
  <c r="BD312" i="26"/>
  <c r="BD313" i="26" s="1"/>
  <c r="BE307" i="26"/>
  <c r="BC352" i="26"/>
  <c r="BD351" i="26"/>
  <c r="BE367" i="26"/>
  <c r="BE366" i="26"/>
  <c r="BB275" i="26"/>
  <c r="BC274" i="26"/>
  <c r="AZ267" i="26"/>
  <c r="AZ268" i="26" s="1"/>
  <c r="BA262" i="26"/>
  <c r="BG321" i="26"/>
  <c r="BG322" i="26" s="1"/>
  <c r="BH316" i="26"/>
  <c r="BH321" i="26" s="1"/>
  <c r="BH322" i="26" s="1"/>
  <c r="BA341" i="26"/>
  <c r="BA340" i="26"/>
  <c r="BG379" i="26"/>
  <c r="BG380" i="26"/>
  <c r="BD407" i="26"/>
  <c r="BE400" i="26"/>
  <c r="AL285" i="26"/>
  <c r="AL286" i="26" s="1"/>
  <c r="AM280" i="26"/>
  <c r="BC335" i="26"/>
  <c r="BG284" i="26"/>
  <c r="BH283" i="26"/>
  <c r="BH284" i="26" s="1"/>
  <c r="BA303" i="26"/>
  <c r="BA304" i="26" s="1"/>
  <c r="BB298" i="26"/>
  <c r="AJ71" i="26"/>
  <c r="AI76" i="26"/>
  <c r="AI77" i="26" s="1"/>
  <c r="AI242" i="26" s="1"/>
  <c r="AM80" i="26"/>
  <c r="AL85" i="26"/>
  <c r="AL86" i="26" s="1"/>
  <c r="BH213" i="26"/>
  <c r="BG220" i="26"/>
  <c r="BG441" i="26" s="1"/>
  <c r="AY89" i="26"/>
  <c r="AX94" i="26"/>
  <c r="AX95" i="26" s="1"/>
  <c r="BE200" i="26"/>
  <c r="BD207" i="26"/>
  <c r="AJ148" i="26"/>
  <c r="AI155" i="26"/>
  <c r="AM161" i="26"/>
  <c r="AL168" i="26"/>
  <c r="AH169" i="26"/>
  <c r="AX194" i="26"/>
  <c r="BA140" i="26"/>
  <c r="BA141" i="26"/>
  <c r="AY142" i="26"/>
  <c r="AY145" i="26" s="1"/>
  <c r="BA190" i="26"/>
  <c r="AZ191" i="26"/>
  <c r="AY192" i="26"/>
  <c r="AY193" i="26"/>
  <c r="BB164" i="26"/>
  <c r="BA165" i="26"/>
  <c r="BB151" i="26"/>
  <c r="BA152" i="26"/>
  <c r="BA187" i="26"/>
  <c r="BE174" i="26"/>
  <c r="AZ180" i="26"/>
  <c r="AZ179" i="26"/>
  <c r="AZ167" i="26"/>
  <c r="AZ166" i="26"/>
  <c r="AZ153" i="26"/>
  <c r="AZ154" i="26"/>
  <c r="BB177" i="26"/>
  <c r="BA178" i="26"/>
  <c r="AY181" i="26"/>
  <c r="AY184" i="26" s="1"/>
  <c r="AD144" i="26"/>
  <c r="AE143" i="26"/>
  <c r="AD145" i="26"/>
  <c r="AD244" i="26" s="1"/>
  <c r="AD10" i="26" s="1"/>
  <c r="AD26" i="27" s="1"/>
  <c r="AD27" i="27" s="1"/>
  <c r="BB138" i="26"/>
  <c r="BB139" i="26" s="1"/>
  <c r="AZ135" i="26"/>
  <c r="AZ142" i="26" s="1"/>
  <c r="BA65" i="26"/>
  <c r="AZ66" i="26"/>
  <c r="AZ67" i="26" s="1"/>
  <c r="AZ68" i="26" s="1"/>
  <c r="AZ103" i="26"/>
  <c r="AZ104" i="26" s="1"/>
  <c r="BA98" i="26"/>
  <c r="BF116" i="26"/>
  <c r="BE121" i="26"/>
  <c r="BE122" i="26" s="1"/>
  <c r="BB111" i="26"/>
  <c r="BB112" i="26" s="1"/>
  <c r="BB113" i="26" s="1"/>
  <c r="BC110" i="26"/>
  <c r="BA102" i="26"/>
  <c r="BB101" i="26"/>
  <c r="BF120" i="26"/>
  <c r="BG119" i="26"/>
  <c r="BD107" i="26"/>
  <c r="BF93" i="26"/>
  <c r="BG92" i="26"/>
  <c r="BD74" i="26"/>
  <c r="BC75" i="26"/>
  <c r="BF83" i="26"/>
  <c r="BE84" i="26"/>
  <c r="BB64" i="26"/>
  <c r="Q160" i="21"/>
  <c r="Q161" i="21" s="1"/>
  <c r="R228" i="21"/>
  <c r="R229" i="21" s="1"/>
  <c r="R211" i="21"/>
  <c r="R212" i="21" s="1"/>
  <c r="O231" i="21"/>
  <c r="O248" i="21" s="1"/>
  <c r="O253" i="21" s="1"/>
  <c r="O257" i="21" s="1"/>
  <c r="O25" i="21" s="1"/>
  <c r="N248" i="21"/>
  <c r="P177" i="21"/>
  <c r="P178" i="21" s="1"/>
  <c r="M25" i="21"/>
  <c r="Q232" i="20"/>
  <c r="Q233" i="20" s="1"/>
  <c r="G106" i="23"/>
  <c r="BJ59" i="23"/>
  <c r="AZ59" i="23"/>
  <c r="AY68" i="23"/>
  <c r="BJ63" i="23"/>
  <c r="BJ65" i="23" s="1"/>
  <c r="AZ59" i="22"/>
  <c r="AZ68" i="22"/>
  <c r="BJ60" i="22"/>
  <c r="BJ57" i="22"/>
  <c r="AZ68" i="1"/>
  <c r="AW50" i="1"/>
  <c r="AX24" i="1"/>
  <c r="AX60" i="1"/>
  <c r="AY59" i="1"/>
  <c r="AZ54" i="1"/>
  <c r="BA55" i="1" s="1"/>
  <c r="AY56" i="1"/>
  <c r="BJ54" i="1"/>
  <c r="BJ56" i="1" s="1"/>
  <c r="BJ68" i="1"/>
  <c r="T10" i="8"/>
  <c r="Y104" i="23"/>
  <c r="Y106" i="23" s="1"/>
  <c r="G35" i="23"/>
  <c r="Y35" i="23" s="1"/>
  <c r="Y113" i="23"/>
  <c r="G36" i="23"/>
  <c r="T36" i="23" s="1"/>
  <c r="T106" i="23"/>
  <c r="T113" i="23"/>
  <c r="T116" i="23"/>
  <c r="T118" i="23" s="1"/>
  <c r="T101" i="23"/>
  <c r="Y116" i="23"/>
  <c r="Y118" i="23" s="1"/>
  <c r="Y36" i="23"/>
  <c r="AX45" i="1"/>
  <c r="AW47" i="1"/>
  <c r="AY65" i="23"/>
  <c r="AZ63" i="23"/>
  <c r="AX69" i="23"/>
  <c r="AD45" i="23"/>
  <c r="AD50" i="23" s="1"/>
  <c r="AC47" i="23"/>
  <c r="AB51" i="23"/>
  <c r="AB23" i="23"/>
  <c r="AB7" i="23" s="1"/>
  <c r="AZ65" i="22"/>
  <c r="BA63" i="22"/>
  <c r="BA68" i="22" s="1"/>
  <c r="AY69" i="22"/>
  <c r="AB51" i="22"/>
  <c r="AB23" i="22"/>
  <c r="AB7" i="22" s="1"/>
  <c r="AD45" i="22"/>
  <c r="AD50" i="22" s="1"/>
  <c r="AO50" i="22" s="1"/>
  <c r="AC47" i="22"/>
  <c r="AX25" i="23"/>
  <c r="BA54" i="23"/>
  <c r="BA59" i="23" s="1"/>
  <c r="AZ56" i="23"/>
  <c r="AY60" i="23"/>
  <c r="AY24" i="23"/>
  <c r="BA54" i="22"/>
  <c r="BA59" i="22" s="1"/>
  <c r="AZ56" i="22"/>
  <c r="AY60" i="22"/>
  <c r="AY24" i="22"/>
  <c r="AX25" i="22"/>
  <c r="AY69" i="1"/>
  <c r="AY25" i="1"/>
  <c r="AZ65" i="1"/>
  <c r="BA63" i="1"/>
  <c r="BA68" i="1" s="1"/>
  <c r="N245" i="16"/>
  <c r="N25" i="16" s="1"/>
  <c r="N24" i="16"/>
  <c r="P155" i="16"/>
  <c r="P156" i="16" s="1"/>
  <c r="O24" i="21"/>
  <c r="R166" i="21"/>
  <c r="Q173" i="21"/>
  <c r="Q170" i="21"/>
  <c r="R156" i="21"/>
  <c r="R153" i="21"/>
  <c r="P190" i="21"/>
  <c r="P187" i="21"/>
  <c r="Q183" i="21"/>
  <c r="AE238" i="20"/>
  <c r="AD245" i="20"/>
  <c r="AD242" i="20"/>
  <c r="AB221" i="20"/>
  <c r="R228" i="20"/>
  <c r="R225" i="20"/>
  <c r="AC272" i="20"/>
  <c r="AB279" i="20"/>
  <c r="AB276" i="20"/>
  <c r="AB255" i="20"/>
  <c r="R262" i="20"/>
  <c r="P142" i="20"/>
  <c r="P143" i="20" s="1"/>
  <c r="Q193" i="20"/>
  <c r="Q194" i="20" s="1"/>
  <c r="Q159" i="20"/>
  <c r="Q160" i="20" s="1"/>
  <c r="R131" i="20"/>
  <c r="Q138" i="20"/>
  <c r="Q135" i="20"/>
  <c r="AB148" i="20"/>
  <c r="R155" i="20"/>
  <c r="R152" i="20"/>
  <c r="AB182" i="20"/>
  <c r="R189" i="20"/>
  <c r="R186" i="20"/>
  <c r="R172" i="20"/>
  <c r="AB165" i="20"/>
  <c r="O172" i="16"/>
  <c r="O173" i="16" s="1"/>
  <c r="O192" i="16" s="1"/>
  <c r="O241" i="16" s="1"/>
  <c r="P189" i="16"/>
  <c r="P190" i="16" s="1"/>
  <c r="V192" i="16"/>
  <c r="R144" i="16"/>
  <c r="Q151" i="16"/>
  <c r="Q148" i="16"/>
  <c r="R178" i="16"/>
  <c r="Q185" i="16"/>
  <c r="Q182" i="16"/>
  <c r="P168" i="16"/>
  <c r="P165" i="16"/>
  <c r="Q161" i="16"/>
  <c r="L63" i="8"/>
  <c r="AB200" i="21"/>
  <c r="AB156" i="21"/>
  <c r="AB153" i="21"/>
  <c r="AC149" i="21"/>
  <c r="M63" i="8"/>
  <c r="AG102" i="8"/>
  <c r="AG32" i="28" s="1"/>
  <c r="AP32" i="28" s="1"/>
  <c r="AP20" i="8"/>
  <c r="AG25" i="27"/>
  <c r="N43" i="26"/>
  <c r="N8" i="26" s="1"/>
  <c r="O69" i="28"/>
  <c r="P68" i="28"/>
  <c r="O74" i="28"/>
  <c r="N75" i="28"/>
  <c r="P30" i="30"/>
  <c r="M12" i="28"/>
  <c r="M128" i="8" s="1"/>
  <c r="AH40" i="28"/>
  <c r="AH43" i="28" s="1"/>
  <c r="AG8" i="28"/>
  <c r="AG83" i="8"/>
  <c r="N48" i="28"/>
  <c r="N17" i="29" l="1"/>
  <c r="N21" i="29" s="1"/>
  <c r="M10" i="29"/>
  <c r="M66" i="8" s="1"/>
  <c r="Q22" i="30"/>
  <c r="P8" i="30"/>
  <c r="P67" i="8" s="1"/>
  <c r="P34" i="30"/>
  <c r="P42" i="30" s="1"/>
  <c r="O13" i="30"/>
  <c r="O76" i="8" s="1"/>
  <c r="O45" i="28"/>
  <c r="O10" i="28" s="1"/>
  <c r="BA342" i="26"/>
  <c r="BA345" i="26" s="1"/>
  <c r="AF240" i="26"/>
  <c r="AF243" i="26" s="1"/>
  <c r="AX50" i="1"/>
  <c r="AY46" i="1"/>
  <c r="AI9" i="26"/>
  <c r="BG325" i="26"/>
  <c r="BF330" i="26"/>
  <c r="BF331" i="26" s="1"/>
  <c r="BG426" i="26"/>
  <c r="BF433" i="26"/>
  <c r="BC298" i="26"/>
  <c r="BB303" i="26"/>
  <c r="BB304" i="26" s="1"/>
  <c r="BD335" i="26"/>
  <c r="AW280" i="26"/>
  <c r="AM285" i="26"/>
  <c r="AM286" i="26" s="1"/>
  <c r="BE407" i="26"/>
  <c r="BF400" i="26"/>
  <c r="BB262" i="26"/>
  <c r="BC275" i="26"/>
  <c r="BD274" i="26"/>
  <c r="BC354" i="26"/>
  <c r="BC353" i="26"/>
  <c r="AM383" i="26"/>
  <c r="AM384" i="26"/>
  <c r="AZ289" i="26"/>
  <c r="AY294" i="26"/>
  <c r="AY295" i="26" s="1"/>
  <c r="BG258" i="26"/>
  <c r="BB265" i="26"/>
  <c r="BA266" i="26"/>
  <c r="BA267" i="26" s="1"/>
  <c r="BA268" i="26" s="1"/>
  <c r="BD338" i="26"/>
  <c r="BC339" i="26"/>
  <c r="AJ276" i="26"/>
  <c r="AJ277" i="26" s="1"/>
  <c r="AJ442" i="26" s="1"/>
  <c r="AJ443" i="26" s="1"/>
  <c r="AK440" i="26" s="1"/>
  <c r="AK271" i="26"/>
  <c r="BG365" i="26"/>
  <c r="BH364" i="26"/>
  <c r="BH365" i="26" s="1"/>
  <c r="BB394" i="26"/>
  <c r="BC387" i="26"/>
  <c r="BD352" i="26"/>
  <c r="BE351" i="26"/>
  <c r="BF307" i="26"/>
  <c r="BE312" i="26"/>
  <c r="BE313" i="26" s="1"/>
  <c r="AW361" i="26"/>
  <c r="AM368" i="26"/>
  <c r="AH369" i="26"/>
  <c r="AJ355" i="26"/>
  <c r="AK348" i="26"/>
  <c r="AI343" i="26"/>
  <c r="AH344" i="26"/>
  <c r="AH345" i="26"/>
  <c r="BB341" i="26"/>
  <c r="BB340" i="26"/>
  <c r="BH420" i="26"/>
  <c r="BC421" i="26"/>
  <c r="BF366" i="26"/>
  <c r="BF367" i="26"/>
  <c r="AY381" i="26"/>
  <c r="AY384" i="26" s="1"/>
  <c r="AZ374" i="26"/>
  <c r="AK148" i="26"/>
  <c r="AJ155" i="26"/>
  <c r="BF200" i="26"/>
  <c r="BE207" i="26"/>
  <c r="AZ89" i="26"/>
  <c r="AY94" i="26"/>
  <c r="AY95" i="26" s="1"/>
  <c r="BC221" i="26"/>
  <c r="BH220" i="26"/>
  <c r="BH441" i="26" s="1"/>
  <c r="AW80" i="26"/>
  <c r="AM85" i="26"/>
  <c r="AM86" i="26" s="1"/>
  <c r="AK71" i="26"/>
  <c r="AJ76" i="26"/>
  <c r="AJ77" i="26" s="1"/>
  <c r="AJ242" i="26" s="1"/>
  <c r="AW161" i="26"/>
  <c r="AM168" i="26"/>
  <c r="AY194" i="26"/>
  <c r="BB140" i="26"/>
  <c r="BB141" i="26"/>
  <c r="AZ192" i="26"/>
  <c r="AZ193" i="26"/>
  <c r="BB190" i="26"/>
  <c r="BA191" i="26"/>
  <c r="AZ181" i="26"/>
  <c r="AZ184" i="26" s="1"/>
  <c r="BA179" i="26"/>
  <c r="BA180" i="26"/>
  <c r="BF174" i="26"/>
  <c r="BA154" i="26"/>
  <c r="BA153" i="26"/>
  <c r="BA167" i="26"/>
  <c r="BA166" i="26"/>
  <c r="BC177" i="26"/>
  <c r="BB178" i="26"/>
  <c r="BB187" i="26"/>
  <c r="BB152" i="26"/>
  <c r="BC151" i="26"/>
  <c r="BB165" i="26"/>
  <c r="BC164" i="26"/>
  <c r="AF143" i="26"/>
  <c r="AE144" i="26"/>
  <c r="AE145" i="26"/>
  <c r="AZ145" i="26"/>
  <c r="BA135" i="26"/>
  <c r="BA142" i="26" s="1"/>
  <c r="BC138" i="26"/>
  <c r="BC139" i="26" s="1"/>
  <c r="BB65" i="26"/>
  <c r="BA66" i="26"/>
  <c r="BA67" i="26" s="1"/>
  <c r="BA68" i="26" s="1"/>
  <c r="BE107" i="26"/>
  <c r="BH119" i="26"/>
  <c r="BH120" i="26" s="1"/>
  <c r="BG120" i="26"/>
  <c r="BB102" i="26"/>
  <c r="BC101" i="26"/>
  <c r="BC111" i="26"/>
  <c r="BC112" i="26" s="1"/>
  <c r="BC113" i="26" s="1"/>
  <c r="BD110" i="26"/>
  <c r="BB98" i="26"/>
  <c r="BA103" i="26"/>
  <c r="BA104" i="26" s="1"/>
  <c r="BF121" i="26"/>
  <c r="BF122" i="26" s="1"/>
  <c r="BG116" i="26"/>
  <c r="BH92" i="26"/>
  <c r="BH93" i="26" s="1"/>
  <c r="BG93" i="26"/>
  <c r="BG83" i="26"/>
  <c r="BF84" i="26"/>
  <c r="BE74" i="26"/>
  <c r="BD75" i="26"/>
  <c r="BC64" i="26"/>
  <c r="V231" i="21"/>
  <c r="N253" i="21"/>
  <c r="N257" i="21" s="1"/>
  <c r="V248" i="21"/>
  <c r="AB160" i="21"/>
  <c r="AB161" i="21" s="1"/>
  <c r="P194" i="21"/>
  <c r="P195" i="21" s="1"/>
  <c r="P231" i="21" s="1"/>
  <c r="R160" i="21"/>
  <c r="R161" i="21" s="1"/>
  <c r="Q177" i="21"/>
  <c r="Q178" i="21" s="1"/>
  <c r="N24" i="21"/>
  <c r="AB283" i="20"/>
  <c r="AB284" i="20" s="1"/>
  <c r="AD249" i="20"/>
  <c r="AD250" i="20" s="1"/>
  <c r="R232" i="20"/>
  <c r="R233" i="20" s="1"/>
  <c r="AB109" i="23"/>
  <c r="AB110" i="23" s="1"/>
  <c r="AB88" i="23"/>
  <c r="AB31" i="23" s="1"/>
  <c r="AB81" i="23"/>
  <c r="AB99" i="23"/>
  <c r="AB77" i="23"/>
  <c r="AB78" i="23" s="1"/>
  <c r="AB109" i="22"/>
  <c r="AB88" i="22"/>
  <c r="AB81" i="22"/>
  <c r="AB99" i="22"/>
  <c r="AB77" i="22"/>
  <c r="AB78" i="22" s="1"/>
  <c r="AZ68" i="23"/>
  <c r="AO50" i="23"/>
  <c r="BJ68" i="23"/>
  <c r="BJ60" i="23"/>
  <c r="BJ57" i="23"/>
  <c r="AO45" i="23"/>
  <c r="AO47" i="23" s="1"/>
  <c r="AO51" i="22"/>
  <c r="AO48" i="22"/>
  <c r="AO45" i="22"/>
  <c r="AO47" i="22" s="1"/>
  <c r="BJ69" i="1"/>
  <c r="BJ66" i="1"/>
  <c r="AY24" i="1"/>
  <c r="BJ24" i="1" s="1"/>
  <c r="AY60" i="1"/>
  <c r="AZ59" i="1"/>
  <c r="AZ56" i="1"/>
  <c r="BA54" i="1"/>
  <c r="BB55" i="1" s="1"/>
  <c r="BJ59" i="1"/>
  <c r="G10" i="23"/>
  <c r="Y10" i="23" s="1"/>
  <c r="T35" i="23"/>
  <c r="AW110" i="22"/>
  <c r="AB25" i="25"/>
  <c r="R49" i="25" s="1"/>
  <c r="AY45" i="1"/>
  <c r="AX47" i="1"/>
  <c r="AZ65" i="23"/>
  <c r="BA63" i="23"/>
  <c r="BA68" i="23" s="1"/>
  <c r="AY69" i="23"/>
  <c r="AC51" i="23"/>
  <c r="AC23" i="23"/>
  <c r="AC7" i="23" s="1"/>
  <c r="AE45" i="23"/>
  <c r="AD47" i="23"/>
  <c r="BA65" i="22"/>
  <c r="BB63" i="22"/>
  <c r="BB68" i="22" s="1"/>
  <c r="BK68" i="22" s="1"/>
  <c r="AZ69" i="22"/>
  <c r="AC51" i="22"/>
  <c r="AC23" i="22"/>
  <c r="AC7" i="22" s="1"/>
  <c r="AD47" i="22"/>
  <c r="AE45" i="22"/>
  <c r="BJ24" i="23"/>
  <c r="AZ60" i="23"/>
  <c r="AZ24" i="23"/>
  <c r="AY25" i="23"/>
  <c r="BA56" i="23"/>
  <c r="BB54" i="23"/>
  <c r="BB59" i="23" s="1"/>
  <c r="AZ60" i="22"/>
  <c r="AZ24" i="22"/>
  <c r="BJ24" i="22"/>
  <c r="AY25" i="22"/>
  <c r="BJ25" i="22" s="1"/>
  <c r="BA56" i="22"/>
  <c r="BB54" i="22"/>
  <c r="BB59" i="22" s="1"/>
  <c r="BK59" i="22" s="1"/>
  <c r="BA65" i="1"/>
  <c r="BB63" i="1"/>
  <c r="BB68" i="1" s="1"/>
  <c r="BK68" i="1" s="1"/>
  <c r="AZ69" i="1"/>
  <c r="AZ25" i="1"/>
  <c r="BJ25" i="1"/>
  <c r="V241" i="16"/>
  <c r="O245" i="16"/>
  <c r="O24" i="16"/>
  <c r="Q155" i="16"/>
  <c r="Q156" i="16" s="1"/>
  <c r="R183" i="21"/>
  <c r="Q190" i="21"/>
  <c r="Q187" i="21"/>
  <c r="Q194" i="21"/>
  <c r="Q195" i="21" s="1"/>
  <c r="Q231" i="21" s="1"/>
  <c r="R173" i="21"/>
  <c r="R170" i="21"/>
  <c r="R177" i="21" s="1"/>
  <c r="R178" i="21" s="1"/>
  <c r="AB262" i="20"/>
  <c r="AC255" i="20"/>
  <c r="AC279" i="20"/>
  <c r="AC276" i="20"/>
  <c r="AD272" i="20"/>
  <c r="AB228" i="20"/>
  <c r="AB225" i="20"/>
  <c r="AC221" i="20"/>
  <c r="AE245" i="20"/>
  <c r="AE242" i="20"/>
  <c r="AF238" i="20"/>
  <c r="R193" i="20"/>
  <c r="R194" i="20" s="1"/>
  <c r="Q142" i="20"/>
  <c r="Q143" i="20" s="1"/>
  <c r="R159" i="20"/>
  <c r="R160" i="20" s="1"/>
  <c r="AC165" i="20"/>
  <c r="AB172" i="20"/>
  <c r="AB189" i="20"/>
  <c r="AB186" i="20"/>
  <c r="AC182" i="20"/>
  <c r="AB155" i="20"/>
  <c r="AB152" i="20"/>
  <c r="AC148" i="20"/>
  <c r="R138" i="20"/>
  <c r="R135" i="20"/>
  <c r="AB131" i="20"/>
  <c r="P172" i="16"/>
  <c r="P173" i="16" s="1"/>
  <c r="P192" i="16" s="1"/>
  <c r="Q189" i="16"/>
  <c r="Q190" i="16" s="1"/>
  <c r="P241" i="16"/>
  <c r="R161" i="16"/>
  <c r="Q168" i="16"/>
  <c r="Q165" i="16"/>
  <c r="R185" i="16"/>
  <c r="R182" i="16"/>
  <c r="AB178" i="16"/>
  <c r="R151" i="16"/>
  <c r="R148" i="16"/>
  <c r="AB144" i="16"/>
  <c r="AB217" i="21"/>
  <c r="AB183" i="21"/>
  <c r="AB166" i="21"/>
  <c r="AD149" i="21"/>
  <c r="AC156" i="21"/>
  <c r="AC153" i="21"/>
  <c r="AC160" i="21" s="1"/>
  <c r="AC161" i="21" s="1"/>
  <c r="AB207" i="21"/>
  <c r="AB204" i="21"/>
  <c r="AB211" i="21" s="1"/>
  <c r="AB212" i="21" s="1"/>
  <c r="AC200" i="21"/>
  <c r="N63" i="8"/>
  <c r="O43" i="26"/>
  <c r="O8" i="26" s="1"/>
  <c r="Q68" i="28"/>
  <c r="P69" i="28"/>
  <c r="P74" i="28"/>
  <c r="O75" i="28"/>
  <c r="V46" i="28"/>
  <c r="Q30" i="30"/>
  <c r="N12" i="28"/>
  <c r="N128" i="8" s="1"/>
  <c r="N54" i="28"/>
  <c r="AI40" i="28"/>
  <c r="AI43" i="28" s="1"/>
  <c r="AH83" i="8"/>
  <c r="AH8" i="28"/>
  <c r="O17" i="29" l="1"/>
  <c r="O21" i="29" s="1"/>
  <c r="N10" i="29"/>
  <c r="N66" i="8" s="1"/>
  <c r="R22" i="30"/>
  <c r="Q8" i="30"/>
  <c r="Q67" i="8" s="1"/>
  <c r="Q34" i="30"/>
  <c r="Q42" i="30" s="1"/>
  <c r="P13" i="30"/>
  <c r="P76" i="8" s="1"/>
  <c r="O48" i="28"/>
  <c r="O54" i="28" s="1"/>
  <c r="P45" i="28"/>
  <c r="Q45" i="28" s="1"/>
  <c r="Q10" i="28" s="1"/>
  <c r="V11" i="28"/>
  <c r="V48" i="8" s="1"/>
  <c r="AG240" i="26"/>
  <c r="AG243" i="26" s="1"/>
  <c r="AY50" i="1"/>
  <c r="BJ50" i="1" s="1"/>
  <c r="AZ46" i="1"/>
  <c r="AJ9" i="26"/>
  <c r="BH426" i="26"/>
  <c r="BG433" i="26"/>
  <c r="BH325" i="26"/>
  <c r="BH330" i="26" s="1"/>
  <c r="BH331" i="26" s="1"/>
  <c r="BG330" i="26"/>
  <c r="BG331" i="26" s="1"/>
  <c r="BB342" i="26"/>
  <c r="BB345" i="26" s="1"/>
  <c r="AZ381" i="26"/>
  <c r="AZ384" i="26" s="1"/>
  <c r="BA374" i="26"/>
  <c r="BC422" i="26"/>
  <c r="BD421" i="26"/>
  <c r="BC423" i="26"/>
  <c r="AI344" i="26"/>
  <c r="AJ343" i="26"/>
  <c r="AI345" i="26"/>
  <c r="AK355" i="26"/>
  <c r="AL348" i="26"/>
  <c r="AH370" i="26"/>
  <c r="AI369" i="26"/>
  <c r="AH371" i="26"/>
  <c r="AW368" i="26"/>
  <c r="AX361" i="26"/>
  <c r="BF312" i="26"/>
  <c r="BF313" i="26" s="1"/>
  <c r="BG307" i="26"/>
  <c r="BD353" i="26"/>
  <c r="BD354" i="26"/>
  <c r="BG367" i="26"/>
  <c r="BG366" i="26"/>
  <c r="BC341" i="26"/>
  <c r="BC340" i="26"/>
  <c r="AW285" i="26"/>
  <c r="AW286" i="26" s="1"/>
  <c r="AX280" i="26"/>
  <c r="BE352" i="26"/>
  <c r="BF351" i="26"/>
  <c r="BD387" i="26"/>
  <c r="BC394" i="26"/>
  <c r="BH367" i="26"/>
  <c r="BH366" i="26"/>
  <c r="AL271" i="26"/>
  <c r="AK276" i="26"/>
  <c r="AK277" i="26" s="1"/>
  <c r="AK442" i="26" s="1"/>
  <c r="AK443" i="26" s="1"/>
  <c r="AL440" i="26" s="1"/>
  <c r="BD339" i="26"/>
  <c r="BE338" i="26"/>
  <c r="BB266" i="26"/>
  <c r="BB267" i="26" s="1"/>
  <c r="BB268" i="26" s="1"/>
  <c r="BC265" i="26"/>
  <c r="BH258" i="26"/>
  <c r="AZ294" i="26"/>
  <c r="AZ295" i="26" s="1"/>
  <c r="BA289" i="26"/>
  <c r="BD275" i="26"/>
  <c r="BE274" i="26"/>
  <c r="BC262" i="26"/>
  <c r="BF407" i="26"/>
  <c r="BG400" i="26"/>
  <c r="BE335" i="26"/>
  <c r="BC303" i="26"/>
  <c r="BC304" i="26" s="1"/>
  <c r="BD298" i="26"/>
  <c r="AX161" i="26"/>
  <c r="AW168" i="26"/>
  <c r="AL71" i="26"/>
  <c r="AK76" i="26"/>
  <c r="AK77" i="26" s="1"/>
  <c r="AK242" i="26" s="1"/>
  <c r="AX80" i="26"/>
  <c r="AW85" i="26"/>
  <c r="AW86" i="26" s="1"/>
  <c r="BC222" i="26"/>
  <c r="BC223" i="26"/>
  <c r="BA89" i="26"/>
  <c r="AZ94" i="26"/>
  <c r="AZ95" i="26" s="1"/>
  <c r="BG200" i="26"/>
  <c r="BF207" i="26"/>
  <c r="AL148" i="26"/>
  <c r="AK155" i="26"/>
  <c r="AZ194" i="26"/>
  <c r="BB191" i="26"/>
  <c r="BC190" i="26"/>
  <c r="BC140" i="26"/>
  <c r="BC141" i="26"/>
  <c r="BA193" i="26"/>
  <c r="BA192" i="26"/>
  <c r="BC165" i="26"/>
  <c r="BD164" i="26"/>
  <c r="BC152" i="26"/>
  <c r="BD151" i="26"/>
  <c r="BD177" i="26"/>
  <c r="BC178" i="26"/>
  <c r="BG174" i="26"/>
  <c r="BH174" i="26" s="1"/>
  <c r="BB166" i="26"/>
  <c r="BB167" i="26"/>
  <c r="BB153" i="26"/>
  <c r="BB154" i="26"/>
  <c r="BC187" i="26"/>
  <c r="BB179" i="26"/>
  <c r="BB180" i="26"/>
  <c r="BA181" i="26"/>
  <c r="BA184" i="26" s="1"/>
  <c r="AG143" i="26"/>
  <c r="AF144" i="26"/>
  <c r="AF145" i="26"/>
  <c r="BA145" i="26"/>
  <c r="BB135" i="26"/>
  <c r="BB142" i="26" s="1"/>
  <c r="BD138" i="26"/>
  <c r="BD139" i="26" s="1"/>
  <c r="BC65" i="26"/>
  <c r="BB66" i="26"/>
  <c r="BB67" i="26" s="1"/>
  <c r="BB68" i="26" s="1"/>
  <c r="BG121" i="26"/>
  <c r="BG122" i="26" s="1"/>
  <c r="BH116" i="26"/>
  <c r="BH121" i="26" s="1"/>
  <c r="BH122" i="26" s="1"/>
  <c r="BD111" i="26"/>
  <c r="BD112" i="26" s="1"/>
  <c r="BD113" i="26" s="1"/>
  <c r="BE110" i="26"/>
  <c r="BC102" i="26"/>
  <c r="BD101" i="26"/>
  <c r="BB103" i="26"/>
  <c r="BB104" i="26" s="1"/>
  <c r="BC98" i="26"/>
  <c r="BF107" i="26"/>
  <c r="BF74" i="26"/>
  <c r="BE75" i="26"/>
  <c r="BH83" i="26"/>
  <c r="BH84" i="26" s="1"/>
  <c r="BG84" i="26"/>
  <c r="BD64" i="26"/>
  <c r="Q248" i="21"/>
  <c r="Q253" i="21" s="1"/>
  <c r="Q257" i="21" s="1"/>
  <c r="Q25" i="21" s="1"/>
  <c r="P248" i="21"/>
  <c r="N25" i="21"/>
  <c r="V257" i="21"/>
  <c r="AE249" i="20"/>
  <c r="AE250" i="20" s="1"/>
  <c r="AC283" i="20"/>
  <c r="AC284" i="20" s="1"/>
  <c r="AB232" i="20"/>
  <c r="AB233" i="20" s="1"/>
  <c r="AC99" i="23"/>
  <c r="AC77" i="23"/>
  <c r="AC78" i="23" s="1"/>
  <c r="AC109" i="23"/>
  <c r="AC110" i="23" s="1"/>
  <c r="AC88" i="23"/>
  <c r="AC31" i="23" s="1"/>
  <c r="AC81" i="23"/>
  <c r="AB82" i="22"/>
  <c r="AB89" i="23"/>
  <c r="AB90" i="23"/>
  <c r="AC99" i="22"/>
  <c r="AC77" i="22"/>
  <c r="AC78" i="22" s="1"/>
  <c r="AC109" i="22"/>
  <c r="AC110" i="22" s="1"/>
  <c r="AC88" i="22"/>
  <c r="AC81" i="22"/>
  <c r="AB89" i="22"/>
  <c r="AB82" i="23"/>
  <c r="AB83" i="23"/>
  <c r="T10" i="23"/>
  <c r="BJ69" i="23"/>
  <c r="BJ66" i="23"/>
  <c r="AO51" i="23"/>
  <c r="AO48" i="23"/>
  <c r="AE50" i="23"/>
  <c r="G16" i="8"/>
  <c r="T16" i="8" s="1"/>
  <c r="BK59" i="23"/>
  <c r="BK54" i="23"/>
  <c r="BK56" i="23" s="1"/>
  <c r="BK54" i="22"/>
  <c r="BK56" i="22" s="1"/>
  <c r="AE50" i="22"/>
  <c r="BK60" i="22"/>
  <c r="BK69" i="22"/>
  <c r="BK63" i="22"/>
  <c r="BK65" i="22" s="1"/>
  <c r="BJ60" i="1"/>
  <c r="BJ57" i="1"/>
  <c r="BK69" i="1"/>
  <c r="BK63" i="1"/>
  <c r="BK65" i="1" s="1"/>
  <c r="BJ45" i="1"/>
  <c r="BA59" i="1"/>
  <c r="BB54" i="1"/>
  <c r="BC55" i="1" s="1"/>
  <c r="BA56" i="1"/>
  <c r="AZ60" i="1"/>
  <c r="AZ24" i="1"/>
  <c r="AW90" i="23"/>
  <c r="AW110" i="23"/>
  <c r="AW83" i="23"/>
  <c r="AB30" i="23"/>
  <c r="AB8" i="23" s="1"/>
  <c r="AB9" i="23" s="1"/>
  <c r="AB31" i="22"/>
  <c r="AW90" i="22"/>
  <c r="AW83" i="22"/>
  <c r="AB30" i="22"/>
  <c r="AC25" i="25"/>
  <c r="AB48" i="25" s="1"/>
  <c r="AB51" i="25" s="1"/>
  <c r="AY47" i="1"/>
  <c r="AZ45" i="1"/>
  <c r="BA46" i="1" s="1"/>
  <c r="BA65" i="23"/>
  <c r="BB63" i="23"/>
  <c r="BB68" i="23" s="1"/>
  <c r="BK68" i="23" s="1"/>
  <c r="AZ69" i="23"/>
  <c r="AE47" i="23"/>
  <c r="AF45" i="23"/>
  <c r="AF50" i="23" s="1"/>
  <c r="AD51" i="23"/>
  <c r="AD23" i="23"/>
  <c r="AD7" i="23" s="1"/>
  <c r="BB65" i="22"/>
  <c r="BC63" i="22"/>
  <c r="BA69" i="22"/>
  <c r="AD51" i="22"/>
  <c r="AD23" i="22"/>
  <c r="AE47" i="22"/>
  <c r="AF45" i="22"/>
  <c r="AF50" i="22" s="1"/>
  <c r="BC54" i="23"/>
  <c r="BB56" i="23"/>
  <c r="BA60" i="23"/>
  <c r="BA24" i="23"/>
  <c r="BJ25" i="23"/>
  <c r="AZ25" i="23"/>
  <c r="BC54" i="22"/>
  <c r="BB56" i="22"/>
  <c r="AZ25" i="22"/>
  <c r="BA60" i="22"/>
  <c r="BA24" i="22"/>
  <c r="BB65" i="1"/>
  <c r="BC63" i="1"/>
  <c r="BA69" i="1"/>
  <c r="BA25" i="1"/>
  <c r="P245" i="16"/>
  <c r="P25" i="16" s="1"/>
  <c r="P24" i="16"/>
  <c r="O25" i="16"/>
  <c r="V245" i="16"/>
  <c r="R189" i="16"/>
  <c r="R190" i="16" s="1"/>
  <c r="Q172" i="16"/>
  <c r="Q173" i="16" s="1"/>
  <c r="Q192" i="16" s="1"/>
  <c r="R190" i="21"/>
  <c r="R187" i="21"/>
  <c r="R194" i="21" s="1"/>
  <c r="R195" i="21" s="1"/>
  <c r="R231" i="21" s="1"/>
  <c r="R248" i="21" s="1"/>
  <c r="AG238" i="20"/>
  <c r="AF245" i="20"/>
  <c r="AF242" i="20"/>
  <c r="AD221" i="20"/>
  <c r="AC228" i="20"/>
  <c r="AC225" i="20"/>
  <c r="AE272" i="20"/>
  <c r="AD279" i="20"/>
  <c r="AD276" i="20"/>
  <c r="AD255" i="20"/>
  <c r="AC262" i="20"/>
  <c r="AB159" i="20"/>
  <c r="AB160" i="20" s="1"/>
  <c r="R142" i="20"/>
  <c r="R143" i="20" s="1"/>
  <c r="AB193" i="20"/>
  <c r="AB194" i="20" s="1"/>
  <c r="AC131" i="20"/>
  <c r="AB138" i="20"/>
  <c r="AB135" i="20"/>
  <c r="AD148" i="20"/>
  <c r="AC152" i="20"/>
  <c r="AC155" i="20"/>
  <c r="AC159" i="20" s="1"/>
  <c r="AC160" i="20" s="1"/>
  <c r="AD182" i="20"/>
  <c r="AC186" i="20"/>
  <c r="AC193" i="20" s="1"/>
  <c r="AC194" i="20" s="1"/>
  <c r="AC189" i="20"/>
  <c r="AC172" i="20"/>
  <c r="AD165" i="20"/>
  <c r="R155" i="16"/>
  <c r="R156" i="16" s="1"/>
  <c r="Q241" i="16"/>
  <c r="AC144" i="16"/>
  <c r="AB151" i="16"/>
  <c r="AB148" i="16"/>
  <c r="AC178" i="16"/>
  <c r="AB185" i="16"/>
  <c r="AB182" i="16"/>
  <c r="AB189" i="16" s="1"/>
  <c r="AB190" i="16" s="1"/>
  <c r="R168" i="16"/>
  <c r="R165" i="16"/>
  <c r="R172" i="16" s="1"/>
  <c r="R173" i="16" s="1"/>
  <c r="R192" i="16" s="1"/>
  <c r="AB161" i="16"/>
  <c r="AD156" i="21"/>
  <c r="AD153" i="21"/>
  <c r="AE149" i="21"/>
  <c r="AB173" i="21"/>
  <c r="AB170" i="21"/>
  <c r="AC166" i="21"/>
  <c r="AB190" i="21"/>
  <c r="AB187" i="21"/>
  <c r="AC183" i="21"/>
  <c r="AB224" i="21"/>
  <c r="AB221" i="21"/>
  <c r="AC217" i="21"/>
  <c r="AD200" i="21"/>
  <c r="AC207" i="21"/>
  <c r="AC204" i="21"/>
  <c r="O63" i="8"/>
  <c r="AH20" i="8"/>
  <c r="AH102" i="8"/>
  <c r="AH32" i="28" s="1"/>
  <c r="AH25" i="27"/>
  <c r="P43" i="26"/>
  <c r="P8" i="26" s="1"/>
  <c r="Q74" i="28"/>
  <c r="P75" i="28"/>
  <c r="R68" i="28"/>
  <c r="Q69" i="28"/>
  <c r="P10" i="28"/>
  <c r="R30" i="30"/>
  <c r="O12" i="28"/>
  <c r="O128" i="8" s="1"/>
  <c r="AJ40" i="28"/>
  <c r="AJ43" i="28" s="1"/>
  <c r="AI83" i="8"/>
  <c r="AI8" i="28"/>
  <c r="P48" i="28"/>
  <c r="P17" i="29" l="1"/>
  <c r="P21" i="29" s="1"/>
  <c r="O10" i="29"/>
  <c r="O66" i="8" s="1"/>
  <c r="AB22" i="30"/>
  <c r="AB30" i="30" s="1"/>
  <c r="R8" i="30"/>
  <c r="R67" i="8" s="1"/>
  <c r="R34" i="30"/>
  <c r="R42" i="30" s="1"/>
  <c r="Q13" i="30"/>
  <c r="Q76" i="8" s="1"/>
  <c r="AH240" i="26"/>
  <c r="AH243" i="26" s="1"/>
  <c r="AK9" i="26"/>
  <c r="BH433" i="26"/>
  <c r="BF434" i="26"/>
  <c r="BE298" i="26"/>
  <c r="BD303" i="26"/>
  <c r="BD304" i="26" s="1"/>
  <c r="BF335" i="26"/>
  <c r="BH400" i="26"/>
  <c r="BH407" i="26" s="1"/>
  <c r="BG407" i="26"/>
  <c r="AZ408" i="26"/>
  <c r="BD262" i="26"/>
  <c r="BE275" i="26"/>
  <c r="BF274" i="26"/>
  <c r="BB289" i="26"/>
  <c r="BA294" i="26"/>
  <c r="BA295" i="26" s="1"/>
  <c r="BD341" i="26"/>
  <c r="BD340" i="26"/>
  <c r="AL276" i="26"/>
  <c r="AL277" i="26" s="1"/>
  <c r="AL442" i="26" s="1"/>
  <c r="AL443" i="26" s="1"/>
  <c r="AM440" i="26" s="1"/>
  <c r="AM271" i="26"/>
  <c r="BD394" i="26"/>
  <c r="BE387" i="26"/>
  <c r="BE354" i="26"/>
  <c r="BE353" i="26"/>
  <c r="AX285" i="26"/>
  <c r="AX286" i="26" s="1"/>
  <c r="AY280" i="26"/>
  <c r="BH307" i="26"/>
  <c r="BH312" i="26" s="1"/>
  <c r="BH313" i="26" s="1"/>
  <c r="BG312" i="26"/>
  <c r="BG313" i="26" s="1"/>
  <c r="AY361" i="26"/>
  <c r="AX368" i="26"/>
  <c r="AX371" i="26" s="1"/>
  <c r="AJ369" i="26"/>
  <c r="AI370" i="26"/>
  <c r="AI371" i="26"/>
  <c r="AK343" i="26"/>
  <c r="AJ344" i="26"/>
  <c r="AJ345" i="26"/>
  <c r="BA381" i="26"/>
  <c r="BA384" i="26" s="1"/>
  <c r="BB374" i="26"/>
  <c r="BD265" i="26"/>
  <c r="BC266" i="26"/>
  <c r="BC267" i="26" s="1"/>
  <c r="BC268" i="26" s="1"/>
  <c r="BF338" i="26"/>
  <c r="BE339" i="26"/>
  <c r="BF352" i="26"/>
  <c r="BG351" i="26"/>
  <c r="BC342" i="26"/>
  <c r="BC345" i="26" s="1"/>
  <c r="AL355" i="26"/>
  <c r="AM348" i="26"/>
  <c r="BE421" i="26"/>
  <c r="BD422" i="26"/>
  <c r="BD423" i="26"/>
  <c r="AM148" i="26"/>
  <c r="AL155" i="26"/>
  <c r="BH200" i="26"/>
  <c r="BG207" i="26"/>
  <c r="BB89" i="26"/>
  <c r="BA94" i="26"/>
  <c r="BA95" i="26" s="1"/>
  <c r="AY80" i="26"/>
  <c r="AX85" i="26"/>
  <c r="AX86" i="26" s="1"/>
  <c r="AM71" i="26"/>
  <c r="AL76" i="26"/>
  <c r="AL77" i="26" s="1"/>
  <c r="AL242" i="26" s="1"/>
  <c r="AY161" i="26"/>
  <c r="AX168" i="26"/>
  <c r="AX171" i="26" s="1"/>
  <c r="BA194" i="26"/>
  <c r="BD190" i="26"/>
  <c r="BC191" i="26"/>
  <c r="BD141" i="26"/>
  <c r="BD140" i="26"/>
  <c r="BB193" i="26"/>
  <c r="BB192" i="26"/>
  <c r="AW182" i="26"/>
  <c r="AX182" i="26" s="1"/>
  <c r="BD221" i="26"/>
  <c r="BB181" i="26"/>
  <c r="BB184" i="26" s="1"/>
  <c r="BD178" i="26"/>
  <c r="BE177" i="26"/>
  <c r="BE151" i="26"/>
  <c r="BD152" i="26"/>
  <c r="BE164" i="26"/>
  <c r="BD165" i="26"/>
  <c r="BD187" i="26"/>
  <c r="BC180" i="26"/>
  <c r="BC179" i="26"/>
  <c r="BC153" i="26"/>
  <c r="BC154" i="26"/>
  <c r="BC166" i="26"/>
  <c r="BC167" i="26"/>
  <c r="AI169" i="26"/>
  <c r="AH170" i="26"/>
  <c r="AH171" i="26"/>
  <c r="AG144" i="26"/>
  <c r="AH143" i="26"/>
  <c r="AG145" i="26"/>
  <c r="BE138" i="26"/>
  <c r="BE139" i="26" s="1"/>
  <c r="BB145" i="26"/>
  <c r="BC135" i="26"/>
  <c r="BC142" i="26" s="1"/>
  <c r="BD65" i="26"/>
  <c r="BC66" i="26"/>
  <c r="BC67" i="26" s="1"/>
  <c r="BC68" i="26" s="1"/>
  <c r="BG107" i="26"/>
  <c r="BC103" i="26"/>
  <c r="BC104" i="26" s="1"/>
  <c r="BD98" i="26"/>
  <c r="BD102" i="26"/>
  <c r="BE101" i="26"/>
  <c r="BE111" i="26"/>
  <c r="BE112" i="26" s="1"/>
  <c r="BE113" i="26" s="1"/>
  <c r="BF110" i="26"/>
  <c r="BG74" i="26"/>
  <c r="BF75" i="26"/>
  <c r="BE64" i="26"/>
  <c r="R253" i="21"/>
  <c r="R257" i="21" s="1"/>
  <c r="Y248" i="21"/>
  <c r="W248" i="21"/>
  <c r="P253" i="21"/>
  <c r="P257" i="21" s="1"/>
  <c r="AB194" i="21"/>
  <c r="AB195" i="21" s="1"/>
  <c r="AD160" i="21"/>
  <c r="AD161" i="21" s="1"/>
  <c r="V25" i="21"/>
  <c r="P24" i="21"/>
  <c r="Q24" i="21"/>
  <c r="AD283" i="20"/>
  <c r="AD284" i="20" s="1"/>
  <c r="AF249" i="20"/>
  <c r="AF250" i="20" s="1"/>
  <c r="AC232" i="20"/>
  <c r="AC233" i="20" s="1"/>
  <c r="AB8" i="22"/>
  <c r="AB9" i="22" s="1"/>
  <c r="AB113" i="22" s="1"/>
  <c r="BK57" i="22"/>
  <c r="BK66" i="1"/>
  <c r="Y16" i="8"/>
  <c r="AC83" i="22"/>
  <c r="AC82" i="22"/>
  <c r="AC90" i="23"/>
  <c r="AC89" i="23"/>
  <c r="AD109" i="23"/>
  <c r="AD110" i="23" s="1"/>
  <c r="AD88" i="23"/>
  <c r="AD31" i="23" s="1"/>
  <c r="AD81" i="23"/>
  <c r="AD99" i="23"/>
  <c r="AO99" i="23" s="1"/>
  <c r="AD77" i="23"/>
  <c r="AD78" i="23" s="1"/>
  <c r="AC90" i="22"/>
  <c r="AC89" i="22"/>
  <c r="AC83" i="23"/>
  <c r="AC82" i="23"/>
  <c r="AB116" i="23"/>
  <c r="AB36" i="23" s="1"/>
  <c r="AB113" i="23"/>
  <c r="AB102" i="23"/>
  <c r="AB104" i="23" s="1"/>
  <c r="AB116" i="22"/>
  <c r="BK63" i="23"/>
  <c r="BK65" i="23" s="1"/>
  <c r="BK69" i="23"/>
  <c r="BK66" i="23"/>
  <c r="BC59" i="23"/>
  <c r="BK60" i="23"/>
  <c r="BK57" i="23"/>
  <c r="BC59" i="22"/>
  <c r="BC68" i="22"/>
  <c r="BK66" i="22"/>
  <c r="AZ50" i="1"/>
  <c r="BB59" i="1"/>
  <c r="BC54" i="1"/>
  <c r="BD55" i="1" s="1"/>
  <c r="BB56" i="1"/>
  <c r="BK54" i="1"/>
  <c r="BK56" i="1" s="1"/>
  <c r="BC68" i="1"/>
  <c r="BA24" i="1"/>
  <c r="BA60" i="1"/>
  <c r="BJ48" i="1"/>
  <c r="AB10" i="8"/>
  <c r="AX90" i="23"/>
  <c r="AX110" i="23"/>
  <c r="AC30" i="23"/>
  <c r="AC8" i="23" s="1"/>
  <c r="AC9" i="23" s="1"/>
  <c r="AX83" i="23"/>
  <c r="AX83" i="22"/>
  <c r="AC30" i="22"/>
  <c r="AX110" i="22"/>
  <c r="AC31" i="22"/>
  <c r="AX90" i="22"/>
  <c r="AD25" i="25"/>
  <c r="AO7" i="23"/>
  <c r="AO23" i="22"/>
  <c r="AD7" i="22"/>
  <c r="BA45" i="1"/>
  <c r="AZ47" i="1"/>
  <c r="BB65" i="23"/>
  <c r="BC63" i="23"/>
  <c r="BA69" i="23"/>
  <c r="AE51" i="23"/>
  <c r="AE23" i="23"/>
  <c r="AE7" i="23" s="1"/>
  <c r="AG45" i="23"/>
  <c r="AG50" i="23" s="1"/>
  <c r="AP50" i="23" s="1"/>
  <c r="AF47" i="23"/>
  <c r="AO23" i="23"/>
  <c r="BD63" i="22"/>
  <c r="BD68" i="22" s="1"/>
  <c r="BC65" i="22"/>
  <c r="BB69" i="22"/>
  <c r="AE51" i="22"/>
  <c r="AE23" i="22"/>
  <c r="AE7" i="22" s="1"/>
  <c r="AE9" i="22" s="1"/>
  <c r="AG45" i="22"/>
  <c r="AG50" i="22" s="1"/>
  <c r="AP50" i="22" s="1"/>
  <c r="AF47" i="22"/>
  <c r="BB60" i="23"/>
  <c r="BB24" i="23"/>
  <c r="BK24" i="23" s="1"/>
  <c r="BA25" i="23"/>
  <c r="BC56" i="23"/>
  <c r="BD54" i="23"/>
  <c r="BD59" i="23" s="1"/>
  <c r="BC56" i="22"/>
  <c r="BD54" i="22"/>
  <c r="BD59" i="22" s="1"/>
  <c r="BA25" i="22"/>
  <c r="BB60" i="22"/>
  <c r="BB24" i="22"/>
  <c r="BK24" i="22" s="1"/>
  <c r="BD63" i="1"/>
  <c r="BD68" i="1" s="1"/>
  <c r="BC65" i="1"/>
  <c r="BB69" i="1"/>
  <c r="BB25" i="1"/>
  <c r="Q245" i="16"/>
  <c r="Q25" i="16" s="1"/>
  <c r="Q24" i="16"/>
  <c r="AJ20" i="8"/>
  <c r="Y231" i="21"/>
  <c r="W231" i="21"/>
  <c r="AC211" i="21"/>
  <c r="AC212" i="21" s="1"/>
  <c r="AB228" i="21"/>
  <c r="AB229" i="21" s="1"/>
  <c r="AB177" i="21"/>
  <c r="AB178" i="21" s="1"/>
  <c r="AB231" i="21" s="1"/>
  <c r="AB245" i="21" s="1"/>
  <c r="AW245" i="21" s="1"/>
  <c r="AD262" i="20"/>
  <c r="AE255" i="20"/>
  <c r="AE279" i="20"/>
  <c r="AE276" i="20"/>
  <c r="AE283" i="20" s="1"/>
  <c r="AE284" i="20" s="1"/>
  <c r="AF272" i="20"/>
  <c r="AD228" i="20"/>
  <c r="AD225" i="20"/>
  <c r="AE221" i="20"/>
  <c r="AG245" i="20"/>
  <c r="AG242" i="20"/>
  <c r="AG249" i="20" s="1"/>
  <c r="AG250" i="20" s="1"/>
  <c r="AH238" i="20"/>
  <c r="AB142" i="20"/>
  <c r="AB143" i="20" s="1"/>
  <c r="AD172" i="20"/>
  <c r="AE165" i="20"/>
  <c r="AD189" i="20"/>
  <c r="AD186" i="20"/>
  <c r="AD193" i="20" s="1"/>
  <c r="AD194" i="20" s="1"/>
  <c r="AE182" i="20"/>
  <c r="AD155" i="20"/>
  <c r="AD152" i="20"/>
  <c r="AE148" i="20"/>
  <c r="AC138" i="20"/>
  <c r="AC135" i="20"/>
  <c r="AC142" i="20" s="1"/>
  <c r="AC143" i="20" s="1"/>
  <c r="AD131" i="20"/>
  <c r="AB155" i="16"/>
  <c r="AB156" i="16" s="1"/>
  <c r="R241" i="16"/>
  <c r="Y192" i="16"/>
  <c r="W192" i="16"/>
  <c r="AC161" i="16"/>
  <c r="AB168" i="16"/>
  <c r="AB165" i="16"/>
  <c r="AC185" i="16"/>
  <c r="AC182" i="16"/>
  <c r="AD178" i="16"/>
  <c r="AC151" i="16"/>
  <c r="AC148" i="16"/>
  <c r="AD144" i="16"/>
  <c r="AC224" i="21"/>
  <c r="AC221" i="21"/>
  <c r="AD217" i="21"/>
  <c r="AD183" i="21"/>
  <c r="AC190" i="21"/>
  <c r="AC187" i="21"/>
  <c r="AD166" i="21"/>
  <c r="AC173" i="21"/>
  <c r="AC170" i="21"/>
  <c r="AF149" i="21"/>
  <c r="AE156" i="21"/>
  <c r="AE153" i="21"/>
  <c r="AD207" i="21"/>
  <c r="AD204" i="21"/>
  <c r="AE200" i="21"/>
  <c r="P63" i="8"/>
  <c r="AI20" i="8"/>
  <c r="AI102" i="8"/>
  <c r="AI32" i="28" s="1"/>
  <c r="AI25" i="27"/>
  <c r="Q43" i="26"/>
  <c r="Q8" i="26" s="1"/>
  <c r="R69" i="28"/>
  <c r="AB68" i="28"/>
  <c r="R74" i="28"/>
  <c r="Q75" i="28"/>
  <c r="P12" i="28"/>
  <c r="P128" i="8" s="1"/>
  <c r="P54" i="28"/>
  <c r="AK40" i="28"/>
  <c r="AK43" i="28" s="1"/>
  <c r="AJ83" i="8"/>
  <c r="AJ8" i="28"/>
  <c r="R45" i="28"/>
  <c r="Q48" i="28"/>
  <c r="Q17" i="29" l="1"/>
  <c r="Q21" i="29" s="1"/>
  <c r="P10" i="29"/>
  <c r="P66" i="8" s="1"/>
  <c r="AB34" i="30"/>
  <c r="AB42" i="30" s="1"/>
  <c r="R13" i="30"/>
  <c r="R76" i="8" s="1"/>
  <c r="AC22" i="30"/>
  <c r="AC30" i="30" s="1"/>
  <c r="AB8" i="30"/>
  <c r="AB67" i="8" s="1"/>
  <c r="AO77" i="23"/>
  <c r="AI240" i="26"/>
  <c r="AI243" i="26" s="1"/>
  <c r="AB102" i="22"/>
  <c r="AB104" i="22" s="1"/>
  <c r="BA50" i="1"/>
  <c r="BB46" i="1"/>
  <c r="BB45" i="1" s="1"/>
  <c r="AL9" i="26"/>
  <c r="AL20" i="8" s="1"/>
  <c r="BF435" i="26"/>
  <c r="BG434" i="26"/>
  <c r="BF436" i="26"/>
  <c r="BD342" i="26"/>
  <c r="BD345" i="26" s="1"/>
  <c r="BE422" i="26"/>
  <c r="BF421" i="26"/>
  <c r="BE423" i="26"/>
  <c r="AM355" i="26"/>
  <c r="AW348" i="26"/>
  <c r="AE356" i="26"/>
  <c r="BG352" i="26"/>
  <c r="BH351" i="26"/>
  <c r="BH352" i="26" s="1"/>
  <c r="BF339" i="26"/>
  <c r="BG338" i="26"/>
  <c r="BD266" i="26"/>
  <c r="BE265" i="26"/>
  <c r="BC374" i="26"/>
  <c r="BB381" i="26"/>
  <c r="BB384" i="26" s="1"/>
  <c r="AK344" i="26"/>
  <c r="AL343" i="26"/>
  <c r="AK345" i="26"/>
  <c r="AJ370" i="26"/>
  <c r="AK369" i="26"/>
  <c r="AJ371" i="26"/>
  <c r="AY285" i="26"/>
  <c r="AY286" i="26" s="1"/>
  <c r="AZ280" i="26"/>
  <c r="BE394" i="26"/>
  <c r="BF387" i="26"/>
  <c r="AW271" i="26"/>
  <c r="AM276" i="26"/>
  <c r="AM277" i="26" s="1"/>
  <c r="AM442" i="26" s="1"/>
  <c r="BF275" i="26"/>
  <c r="BG274" i="26"/>
  <c r="BD267" i="26"/>
  <c r="BD268" i="26" s="1"/>
  <c r="BE262" i="26"/>
  <c r="AZ409" i="26"/>
  <c r="BA408" i="26"/>
  <c r="AZ410" i="26"/>
  <c r="AM443" i="26"/>
  <c r="AW440" i="26" s="1"/>
  <c r="BF353" i="26"/>
  <c r="BF354" i="26"/>
  <c r="BE341" i="26"/>
  <c r="BE340" i="26"/>
  <c r="AY368" i="26"/>
  <c r="AY371" i="26" s="1"/>
  <c r="AZ361" i="26"/>
  <c r="BB294" i="26"/>
  <c r="BB295" i="26" s="1"/>
  <c r="BC289" i="26"/>
  <c r="BG335" i="26"/>
  <c r="BE303" i="26"/>
  <c r="BE304" i="26" s="1"/>
  <c r="BF298" i="26"/>
  <c r="AW183" i="26"/>
  <c r="AZ161" i="26"/>
  <c r="AY168" i="26"/>
  <c r="AY171" i="26" s="1"/>
  <c r="AW71" i="26"/>
  <c r="AM76" i="26"/>
  <c r="AM77" i="26" s="1"/>
  <c r="AM242" i="26" s="1"/>
  <c r="AZ80" i="26"/>
  <c r="AY85" i="26"/>
  <c r="AY86" i="26" s="1"/>
  <c r="BC89" i="26"/>
  <c r="BB94" i="26"/>
  <c r="BB95" i="26" s="1"/>
  <c r="AZ208" i="26"/>
  <c r="BH207" i="26"/>
  <c r="AW148" i="26"/>
  <c r="AM155" i="26"/>
  <c r="AE156" i="26"/>
  <c r="AW184" i="26"/>
  <c r="BB194" i="26"/>
  <c r="BE190" i="26"/>
  <c r="BD191" i="26"/>
  <c r="BE140" i="26"/>
  <c r="BE141" i="26"/>
  <c r="BC192" i="26"/>
  <c r="BC193" i="26"/>
  <c r="BD222" i="26"/>
  <c r="BE221" i="26"/>
  <c r="BD223" i="26"/>
  <c r="BE165" i="26"/>
  <c r="BF164" i="26"/>
  <c r="BE152" i="26"/>
  <c r="BF151" i="26"/>
  <c r="BD180" i="26"/>
  <c r="BD179" i="26"/>
  <c r="AX183" i="26"/>
  <c r="AY182" i="26"/>
  <c r="BC181" i="26"/>
  <c r="BC184" i="26" s="1"/>
  <c r="BE187" i="26"/>
  <c r="BD166" i="26"/>
  <c r="BD167" i="26"/>
  <c r="BD153" i="26"/>
  <c r="BD154" i="26"/>
  <c r="BE178" i="26"/>
  <c r="BF177" i="26"/>
  <c r="AI170" i="26"/>
  <c r="AJ169" i="26"/>
  <c r="AI171" i="26"/>
  <c r="AH144" i="26"/>
  <c r="AI143" i="26"/>
  <c r="AH145" i="26"/>
  <c r="BC145" i="26"/>
  <c r="BD135" i="26"/>
  <c r="BD142" i="26" s="1"/>
  <c r="BF138" i="26"/>
  <c r="BF139" i="26" s="1"/>
  <c r="BE65" i="26"/>
  <c r="BD66" i="26"/>
  <c r="BD67" i="26" s="1"/>
  <c r="BD68" i="26" s="1"/>
  <c r="BF111" i="26"/>
  <c r="BF112" i="26" s="1"/>
  <c r="BF113" i="26" s="1"/>
  <c r="BG110" i="26"/>
  <c r="BE102" i="26"/>
  <c r="BF101" i="26"/>
  <c r="BD103" i="26"/>
  <c r="BD104" i="26" s="1"/>
  <c r="BE98" i="26"/>
  <c r="BH107" i="26"/>
  <c r="BH74" i="26"/>
  <c r="BH75" i="26" s="1"/>
  <c r="BG75" i="26"/>
  <c r="BF64" i="26"/>
  <c r="P25" i="21"/>
  <c r="W257" i="21"/>
  <c r="AD211" i="21"/>
  <c r="AD212" i="21" s="1"/>
  <c r="AE160" i="21"/>
  <c r="AE161" i="21" s="1"/>
  <c r="AC194" i="21"/>
  <c r="AC195" i="21" s="1"/>
  <c r="AC228" i="21"/>
  <c r="AC229" i="21" s="1"/>
  <c r="R25" i="21"/>
  <c r="Y257" i="21"/>
  <c r="AD232" i="20"/>
  <c r="AD233" i="20" s="1"/>
  <c r="AD82" i="23"/>
  <c r="AD83" i="23"/>
  <c r="AD109" i="22"/>
  <c r="AD110" i="22" s="1"/>
  <c r="AD88" i="22"/>
  <c r="AD81" i="22"/>
  <c r="AD99" i="22"/>
  <c r="AD77" i="22"/>
  <c r="AD78" i="22" s="1"/>
  <c r="AD89" i="23"/>
  <c r="AD90" i="23"/>
  <c r="AB106" i="23"/>
  <c r="AB105" i="23"/>
  <c r="AB35" i="23"/>
  <c r="AC113" i="23"/>
  <c r="AC102" i="23"/>
  <c r="AC116" i="23"/>
  <c r="AC104" i="23"/>
  <c r="AC35" i="23" s="1"/>
  <c r="AB118" i="23"/>
  <c r="AB117" i="23"/>
  <c r="AB106" i="22"/>
  <c r="AB118" i="22"/>
  <c r="AP51" i="23"/>
  <c r="BC68" i="23"/>
  <c r="AP45" i="23"/>
  <c r="AP47" i="23" s="1"/>
  <c r="AP51" i="22"/>
  <c r="AP45" i="22"/>
  <c r="AP47" i="22" s="1"/>
  <c r="BC59" i="1"/>
  <c r="BD54" i="1"/>
  <c r="BE55" i="1" s="1"/>
  <c r="BC56" i="1"/>
  <c r="BB60" i="1"/>
  <c r="BB24" i="1"/>
  <c r="BK24" i="1" s="1"/>
  <c r="BK59" i="1"/>
  <c r="AB10" i="23"/>
  <c r="AB16" i="8" s="1"/>
  <c r="AC10" i="8"/>
  <c r="AC8" i="22"/>
  <c r="AC9" i="22" s="1"/>
  <c r="AY83" i="23"/>
  <c r="AE82" i="23"/>
  <c r="AD30" i="23"/>
  <c r="AD8" i="23" s="1"/>
  <c r="AD9" i="23" s="1"/>
  <c r="AO9" i="23" s="1"/>
  <c r="AO113" i="23" s="1"/>
  <c r="AY110" i="23"/>
  <c r="AE89" i="23"/>
  <c r="AY90" i="23"/>
  <c r="AB36" i="22"/>
  <c r="AO88" i="23"/>
  <c r="AO90" i="23" s="1"/>
  <c r="AO81" i="23"/>
  <c r="AO83" i="23" s="1"/>
  <c r="AO109" i="23"/>
  <c r="AO110" i="23" s="1"/>
  <c r="AO78" i="23"/>
  <c r="AO74" i="23"/>
  <c r="AO76" i="23" s="1"/>
  <c r="AO97" i="23"/>
  <c r="AO98" i="23" s="1"/>
  <c r="AE9" i="23"/>
  <c r="AE111" i="23"/>
  <c r="AE77" i="23"/>
  <c r="AE84" i="23"/>
  <c r="AE99" i="23"/>
  <c r="AE91" i="23"/>
  <c r="AE25" i="25"/>
  <c r="AC48" i="25"/>
  <c r="AC51" i="25" s="1"/>
  <c r="AB75" i="25"/>
  <c r="AB78" i="25" s="1"/>
  <c r="AO7" i="22"/>
  <c r="BA47" i="1"/>
  <c r="BC65" i="23"/>
  <c r="BD63" i="23"/>
  <c r="BD68" i="23" s="1"/>
  <c r="BB69" i="23"/>
  <c r="AH45" i="23"/>
  <c r="AG47" i="23"/>
  <c r="AF23" i="23"/>
  <c r="AF7" i="23" s="1"/>
  <c r="AF51" i="23"/>
  <c r="BC69" i="22"/>
  <c r="BD65" i="22"/>
  <c r="BE63" i="22"/>
  <c r="AF51" i="22"/>
  <c r="AF23" i="22"/>
  <c r="AF7" i="22" s="1"/>
  <c r="AG47" i="22"/>
  <c r="AH45" i="22"/>
  <c r="BE54" i="23"/>
  <c r="BE59" i="23" s="1"/>
  <c r="BL59" i="23" s="1"/>
  <c r="BD56" i="23"/>
  <c r="BB25" i="23"/>
  <c r="BK25" i="23" s="1"/>
  <c r="BC60" i="23"/>
  <c r="BC24" i="23"/>
  <c r="BC60" i="22"/>
  <c r="BC24" i="22"/>
  <c r="BE54" i="22"/>
  <c r="BD56" i="22"/>
  <c r="BB25" i="22"/>
  <c r="BK25" i="22" s="1"/>
  <c r="BC69" i="1"/>
  <c r="BC25" i="1"/>
  <c r="BK25" i="1"/>
  <c r="BD65" i="1"/>
  <c r="BE63" i="1"/>
  <c r="BE68" i="1" s="1"/>
  <c r="BL68" i="1" s="1"/>
  <c r="AQ20" i="8"/>
  <c r="AJ102" i="8"/>
  <c r="AJ32" i="28" s="1"/>
  <c r="AQ32" i="28" s="1"/>
  <c r="AJ25" i="27"/>
  <c r="R245" i="16"/>
  <c r="R25" i="16" s="1"/>
  <c r="R24" i="16"/>
  <c r="AC177" i="21"/>
  <c r="AC178" i="21" s="1"/>
  <c r="R24" i="21"/>
  <c r="AI238" i="20"/>
  <c r="AH245" i="20"/>
  <c r="AH242" i="20"/>
  <c r="AF221" i="20"/>
  <c r="AE228" i="20"/>
  <c r="AE225" i="20"/>
  <c r="AG272" i="20"/>
  <c r="AF279" i="20"/>
  <c r="AF276" i="20"/>
  <c r="AF255" i="20"/>
  <c r="AE262" i="20"/>
  <c r="AD159" i="20"/>
  <c r="AD160" i="20" s="1"/>
  <c r="AE131" i="20"/>
  <c r="AD138" i="20"/>
  <c r="AD135" i="20"/>
  <c r="AF148" i="20"/>
  <c r="AE155" i="20"/>
  <c r="AE152" i="20"/>
  <c r="AF182" i="20"/>
  <c r="AE189" i="20"/>
  <c r="AE186" i="20"/>
  <c r="AE172" i="20"/>
  <c r="AF165" i="20"/>
  <c r="AC155" i="16"/>
  <c r="AC156" i="16" s="1"/>
  <c r="AB172" i="16"/>
  <c r="AB173" i="16" s="1"/>
  <c r="AB192" i="16" s="1"/>
  <c r="AB241" i="16" s="1"/>
  <c r="AC189" i="16"/>
  <c r="AC190" i="16" s="1"/>
  <c r="Y245" i="16"/>
  <c r="Y241" i="16"/>
  <c r="W241" i="16"/>
  <c r="AE144" i="16"/>
  <c r="AD151" i="16"/>
  <c r="AD148" i="16"/>
  <c r="AE178" i="16"/>
  <c r="AD185" i="16"/>
  <c r="AD182" i="16"/>
  <c r="AC168" i="16"/>
  <c r="AC165" i="16"/>
  <c r="AD161" i="16"/>
  <c r="AF200" i="21"/>
  <c r="AE204" i="21"/>
  <c r="AE207" i="21"/>
  <c r="AD224" i="21"/>
  <c r="AD221" i="21"/>
  <c r="AD228" i="21" s="1"/>
  <c r="AD229" i="21" s="1"/>
  <c r="AE217" i="21"/>
  <c r="AF156" i="21"/>
  <c r="AF153" i="21"/>
  <c r="AG149" i="21"/>
  <c r="AD173" i="21"/>
  <c r="AD170" i="21"/>
  <c r="AD177" i="21" s="1"/>
  <c r="AD178" i="21" s="1"/>
  <c r="AE166" i="21"/>
  <c r="AD190" i="21"/>
  <c r="AD187" i="21"/>
  <c r="AE183" i="21"/>
  <c r="AB24" i="21"/>
  <c r="Q63" i="8"/>
  <c r="R43" i="26"/>
  <c r="R8" i="26" s="1"/>
  <c r="AC68" i="28"/>
  <c r="AB69" i="28"/>
  <c r="R75" i="28"/>
  <c r="AB74" i="28"/>
  <c r="R10" i="28"/>
  <c r="Y46" i="28"/>
  <c r="W46" i="28"/>
  <c r="Q54" i="28"/>
  <c r="Q12" i="28"/>
  <c r="Q128" i="8" s="1"/>
  <c r="AL40" i="28"/>
  <c r="AL43" i="28" s="1"/>
  <c r="AK8" i="28"/>
  <c r="AK83" i="8"/>
  <c r="R48" i="28"/>
  <c r="AB45" i="28"/>
  <c r="R17" i="29" l="1"/>
  <c r="R21" i="29" s="1"/>
  <c r="Q10" i="29"/>
  <c r="Q66" i="8" s="1"/>
  <c r="AD22" i="30"/>
  <c r="AD30" i="30" s="1"/>
  <c r="AC8" i="30"/>
  <c r="AC67" i="8" s="1"/>
  <c r="AC34" i="30"/>
  <c r="AC42" i="30" s="1"/>
  <c r="AB13" i="30"/>
  <c r="AB76" i="8" s="1"/>
  <c r="W11" i="28"/>
  <c r="W48" i="8" s="1"/>
  <c r="Y11" i="28"/>
  <c r="Y48" i="8" s="1"/>
  <c r="AJ240" i="26"/>
  <c r="AJ243" i="26" s="1"/>
  <c r="BB50" i="1"/>
  <c r="BK50" i="1" s="1"/>
  <c r="BC46" i="1"/>
  <c r="BC45" i="1" s="1"/>
  <c r="BD46" i="1" s="1"/>
  <c r="AM9" i="26"/>
  <c r="BH434" i="26"/>
  <c r="BG435" i="26"/>
  <c r="BG436" i="26"/>
  <c r="BD289" i="26"/>
  <c r="BC294" i="26"/>
  <c r="BC295" i="26" s="1"/>
  <c r="BF394" i="26"/>
  <c r="BG387" i="26"/>
  <c r="BA280" i="26"/>
  <c r="AZ285" i="26"/>
  <c r="AZ286" i="26" s="1"/>
  <c r="AM343" i="26"/>
  <c r="AL344" i="26"/>
  <c r="AL345" i="26"/>
  <c r="BC381" i="26"/>
  <c r="BC384" i="26" s="1"/>
  <c r="BD374" i="26"/>
  <c r="BF341" i="26"/>
  <c r="BF340" i="26"/>
  <c r="BG354" i="26"/>
  <c r="BG353" i="26"/>
  <c r="AW355" i="26"/>
  <c r="AX348" i="26"/>
  <c r="BG298" i="26"/>
  <c r="BF303" i="26"/>
  <c r="BF304" i="26" s="1"/>
  <c r="BH335" i="26"/>
  <c r="BA361" i="26"/>
  <c r="AZ368" i="26"/>
  <c r="AZ371" i="26" s="1"/>
  <c r="BE342" i="26"/>
  <c r="BE345" i="26" s="1"/>
  <c r="BB408" i="26"/>
  <c r="BA409" i="26"/>
  <c r="BA410" i="26"/>
  <c r="BF262" i="26"/>
  <c r="BG275" i="26"/>
  <c r="BH274" i="26"/>
  <c r="BH275" i="26" s="1"/>
  <c r="AW276" i="26"/>
  <c r="AW277" i="26" s="1"/>
  <c r="AW442" i="26" s="1"/>
  <c r="AW443" i="26" s="1"/>
  <c r="AX440" i="26" s="1"/>
  <c r="AX271" i="26"/>
  <c r="AL369" i="26"/>
  <c r="AK370" i="26"/>
  <c r="AK371" i="26"/>
  <c r="BF265" i="26"/>
  <c r="BE266" i="26"/>
  <c r="BE267" i="26" s="1"/>
  <c r="BE268" i="26" s="1"/>
  <c r="BH338" i="26"/>
  <c r="BH339" i="26" s="1"/>
  <c r="BG339" i="26"/>
  <c r="BH353" i="26"/>
  <c r="BH354" i="26"/>
  <c r="AE357" i="26"/>
  <c r="AF356" i="26"/>
  <c r="AE358" i="26"/>
  <c r="AE444" i="26" s="1"/>
  <c r="BG421" i="26"/>
  <c r="BF422" i="26"/>
  <c r="BF423" i="26"/>
  <c r="AE157" i="26"/>
  <c r="AE158" i="26"/>
  <c r="AE244" i="26" s="1"/>
  <c r="AF156" i="26"/>
  <c r="AX148" i="26"/>
  <c r="AW155" i="26"/>
  <c r="AZ209" i="26"/>
  <c r="AZ210" i="26"/>
  <c r="BA208" i="26"/>
  <c r="BD89" i="26"/>
  <c r="BC94" i="26"/>
  <c r="BC95" i="26" s="1"/>
  <c r="BA80" i="26"/>
  <c r="AZ85" i="26"/>
  <c r="AZ86" i="26" s="1"/>
  <c r="AX71" i="26"/>
  <c r="AW76" i="26"/>
  <c r="AW77" i="26" s="1"/>
  <c r="AW242" i="26" s="1"/>
  <c r="BA161" i="26"/>
  <c r="AZ168" i="26"/>
  <c r="AZ171" i="26" s="1"/>
  <c r="BC194" i="26"/>
  <c r="BF190" i="26"/>
  <c r="BE191" i="26"/>
  <c r="BF140" i="26"/>
  <c r="BF141" i="26"/>
  <c r="BD193" i="26"/>
  <c r="BD192" i="26"/>
  <c r="BF221" i="26"/>
  <c r="BE222" i="26"/>
  <c r="BE223" i="26"/>
  <c r="BE180" i="26"/>
  <c r="BE179" i="26"/>
  <c r="BE154" i="26"/>
  <c r="BE153" i="26"/>
  <c r="BE167" i="26"/>
  <c r="BE166" i="26"/>
  <c r="BF178" i="26"/>
  <c r="BG177" i="26"/>
  <c r="BF187" i="26"/>
  <c r="AY183" i="26"/>
  <c r="AZ182" i="26"/>
  <c r="BD181" i="26"/>
  <c r="BD184" i="26" s="1"/>
  <c r="BF152" i="26"/>
  <c r="BG151" i="26"/>
  <c r="BF165" i="26"/>
  <c r="BG164" i="26"/>
  <c r="AK169" i="26"/>
  <c r="AJ170" i="26"/>
  <c r="AJ171" i="26"/>
  <c r="AJ143" i="26"/>
  <c r="AI144" i="26"/>
  <c r="AI145" i="26"/>
  <c r="BG138" i="26"/>
  <c r="BG139" i="26" s="1"/>
  <c r="BD145" i="26"/>
  <c r="BE135" i="26"/>
  <c r="BE142" i="26" s="1"/>
  <c r="BF65" i="26"/>
  <c r="BE66" i="26"/>
  <c r="BE67" i="26" s="1"/>
  <c r="BE68" i="26" s="1"/>
  <c r="BF98" i="26"/>
  <c r="BE103" i="26"/>
  <c r="BE104" i="26" s="1"/>
  <c r="BF102" i="26"/>
  <c r="BG101" i="26"/>
  <c r="BG111" i="26"/>
  <c r="BG112" i="26" s="1"/>
  <c r="BG113" i="26" s="1"/>
  <c r="BH110" i="26"/>
  <c r="BH111" i="26" s="1"/>
  <c r="BH112" i="26" s="1"/>
  <c r="BH113" i="26" s="1"/>
  <c r="BG64" i="26"/>
  <c r="AE211" i="21"/>
  <c r="AE212" i="21" s="1"/>
  <c r="AC231" i="21"/>
  <c r="W25" i="21"/>
  <c r="Y25" i="21"/>
  <c r="AF283" i="20"/>
  <c r="AF284" i="20" s="1"/>
  <c r="AH249" i="20"/>
  <c r="AH250" i="20" s="1"/>
  <c r="AE232" i="20"/>
  <c r="AE233" i="20" s="1"/>
  <c r="W245" i="16"/>
  <c r="AP48" i="22"/>
  <c r="BL63" i="1"/>
  <c r="BL65" i="1" s="1"/>
  <c r="AD89" i="22"/>
  <c r="AD90" i="22"/>
  <c r="AD82" i="22"/>
  <c r="AD83" i="22"/>
  <c r="AC117" i="23"/>
  <c r="AC118" i="23"/>
  <c r="AD116" i="23"/>
  <c r="AD113" i="23"/>
  <c r="AD102" i="23"/>
  <c r="AD104" i="23" s="1"/>
  <c r="AC105" i="23"/>
  <c r="AC106" i="23"/>
  <c r="AC113" i="22"/>
  <c r="AC102" i="22"/>
  <c r="AC116" i="22"/>
  <c r="AC104" i="22"/>
  <c r="BL60" i="23"/>
  <c r="BL54" i="23"/>
  <c r="BL56" i="23" s="1"/>
  <c r="AP48" i="23"/>
  <c r="AH50" i="23"/>
  <c r="AH50" i="22"/>
  <c r="BE68" i="22"/>
  <c r="BL68" i="22" s="1"/>
  <c r="BL63" i="22"/>
  <c r="BL65" i="22" s="1"/>
  <c r="BE59" i="22"/>
  <c r="BL59" i="22" s="1"/>
  <c r="BL54" i="22"/>
  <c r="BL56" i="22" s="1"/>
  <c r="BL69" i="1"/>
  <c r="BL66" i="1"/>
  <c r="BD59" i="1"/>
  <c r="BE54" i="1"/>
  <c r="BF55" i="1" s="1"/>
  <c r="BD56" i="1"/>
  <c r="BL54" i="1"/>
  <c r="BL56" i="1" s="1"/>
  <c r="BK45" i="1"/>
  <c r="BK48" i="1" s="1"/>
  <c r="BK57" i="1"/>
  <c r="BK60" i="1"/>
  <c r="BC24" i="1"/>
  <c r="BC60" i="1"/>
  <c r="AC36" i="23"/>
  <c r="AC10" i="23" s="1"/>
  <c r="AC16" i="8" s="1"/>
  <c r="AD10" i="8"/>
  <c r="AO10" i="8" s="1"/>
  <c r="AD31" i="22"/>
  <c r="AY90" i="22"/>
  <c r="AE89" i="22"/>
  <c r="AY83" i="22"/>
  <c r="AE82" i="22"/>
  <c r="AD30" i="22"/>
  <c r="AY110" i="22"/>
  <c r="AO109" i="22"/>
  <c r="AO81" i="22"/>
  <c r="AO88" i="22"/>
  <c r="AD48" i="25"/>
  <c r="AD51" i="25" s="1"/>
  <c r="AC75" i="25"/>
  <c r="AC78" i="25" s="1"/>
  <c r="AE92" i="23"/>
  <c r="AE78" i="23"/>
  <c r="AE114" i="23"/>
  <c r="AE10" i="8"/>
  <c r="AE102" i="23"/>
  <c r="AF9" i="23"/>
  <c r="AF99" i="23"/>
  <c r="AF84" i="23"/>
  <c r="AF85" i="23" s="1"/>
  <c r="AF77" i="23"/>
  <c r="AF78" i="23" s="1"/>
  <c r="AF111" i="23"/>
  <c r="AF91" i="23"/>
  <c r="AF92" i="23" s="1"/>
  <c r="AF25" i="25"/>
  <c r="AE85" i="23"/>
  <c r="AF9" i="22"/>
  <c r="BB47" i="1"/>
  <c r="BD65" i="23"/>
  <c r="BE63" i="23"/>
  <c r="BC69" i="23"/>
  <c r="AG51" i="23"/>
  <c r="AG23" i="23"/>
  <c r="AI45" i="23"/>
  <c r="AI50" i="23" s="1"/>
  <c r="AH47" i="23"/>
  <c r="BE65" i="22"/>
  <c r="BF63" i="22"/>
  <c r="BD69" i="22"/>
  <c r="AG51" i="22"/>
  <c r="AG23" i="22"/>
  <c r="AG7" i="22" s="1"/>
  <c r="AG9" i="22" s="1"/>
  <c r="AH47" i="22"/>
  <c r="AI45" i="22"/>
  <c r="AI50" i="22" s="1"/>
  <c r="BD60" i="23"/>
  <c r="BD24" i="23"/>
  <c r="BC25" i="23"/>
  <c r="BE56" i="23"/>
  <c r="BF54" i="23"/>
  <c r="BC25" i="22"/>
  <c r="BE56" i="22"/>
  <c r="BF54" i="22"/>
  <c r="BD60" i="22"/>
  <c r="BD24" i="22"/>
  <c r="BE65" i="1"/>
  <c r="BF63" i="1"/>
  <c r="BD69" i="1"/>
  <c r="BD25" i="1"/>
  <c r="AB245" i="16"/>
  <c r="AB25" i="16" s="1"/>
  <c r="AB24" i="16"/>
  <c r="AD194" i="21"/>
  <c r="AD195" i="21" s="1"/>
  <c r="AD231" i="21" s="1"/>
  <c r="AF160" i="21"/>
  <c r="AF161" i="21" s="1"/>
  <c r="AF262" i="20"/>
  <c r="AG255" i="20"/>
  <c r="AG279" i="20"/>
  <c r="AG276" i="20"/>
  <c r="AH272" i="20"/>
  <c r="AF228" i="20"/>
  <c r="AF225" i="20"/>
  <c r="AG221" i="20"/>
  <c r="AI245" i="20"/>
  <c r="AI242" i="20"/>
  <c r="AJ238" i="20"/>
  <c r="AE193" i="20"/>
  <c r="AE194" i="20" s="1"/>
  <c r="AD142" i="20"/>
  <c r="AD143" i="20" s="1"/>
  <c r="AE159" i="20"/>
  <c r="AE160" i="20" s="1"/>
  <c r="AG165" i="20"/>
  <c r="AF172" i="20"/>
  <c r="AF189" i="20"/>
  <c r="AF186" i="20"/>
  <c r="AG182" i="20"/>
  <c r="AF155" i="20"/>
  <c r="AF152" i="20"/>
  <c r="AG148" i="20"/>
  <c r="AE138" i="20"/>
  <c r="AE135" i="20"/>
  <c r="AF131" i="20"/>
  <c r="AD155" i="16"/>
  <c r="AD156" i="16" s="1"/>
  <c r="AC172" i="16"/>
  <c r="AC173" i="16" s="1"/>
  <c r="AC192" i="16" s="1"/>
  <c r="AD189" i="16"/>
  <c r="AD190" i="16" s="1"/>
  <c r="AC241" i="16"/>
  <c r="AE185" i="16"/>
  <c r="AE182" i="16"/>
  <c r="AF178" i="16"/>
  <c r="AE151" i="16"/>
  <c r="AE148" i="16"/>
  <c r="AF144" i="16"/>
  <c r="AE161" i="16"/>
  <c r="AD168" i="16"/>
  <c r="AD165" i="16"/>
  <c r="AF207" i="21"/>
  <c r="AF204" i="21"/>
  <c r="AG200" i="21"/>
  <c r="AF183" i="21"/>
  <c r="AE190" i="21"/>
  <c r="AE187" i="21"/>
  <c r="AF166" i="21"/>
  <c r="AE173" i="21"/>
  <c r="AE170" i="21"/>
  <c r="AH149" i="21"/>
  <c r="AG156" i="21"/>
  <c r="AG153" i="21"/>
  <c r="AE221" i="21"/>
  <c r="AF217" i="21"/>
  <c r="AE224" i="21"/>
  <c r="AE228" i="21" s="1"/>
  <c r="AE229" i="21" s="1"/>
  <c r="AL102" i="8"/>
  <c r="AL32" i="28" s="1"/>
  <c r="AL25" i="27"/>
  <c r="AK20" i="8"/>
  <c r="AK25" i="27"/>
  <c r="AK102" i="8"/>
  <c r="AK32" i="28" s="1"/>
  <c r="AB43" i="26"/>
  <c r="AB8" i="26" s="1"/>
  <c r="AB10" i="28"/>
  <c r="AC74" i="28"/>
  <c r="AB75" i="28"/>
  <c r="AC69" i="28"/>
  <c r="AD68" i="28"/>
  <c r="R12" i="28"/>
  <c r="R128" i="8" s="1"/>
  <c r="R54" i="28"/>
  <c r="AM40" i="28"/>
  <c r="AM43" i="28" s="1"/>
  <c r="AL83" i="8"/>
  <c r="AL8" i="28"/>
  <c r="AB48" i="28"/>
  <c r="AC45" i="28"/>
  <c r="AC10" i="28" s="1"/>
  <c r="R10" i="29" l="1"/>
  <c r="R66" i="8" s="1"/>
  <c r="AB17" i="29"/>
  <c r="AB21" i="29" s="1"/>
  <c r="AD34" i="30"/>
  <c r="AD42" i="30" s="1"/>
  <c r="AC13" i="30"/>
  <c r="AC76" i="8" s="1"/>
  <c r="AE22" i="30"/>
  <c r="AE30" i="30" s="1"/>
  <c r="AD8" i="30"/>
  <c r="AD67" i="8" s="1"/>
  <c r="AK240" i="26"/>
  <c r="AK243" i="26" s="1"/>
  <c r="AE10" i="26"/>
  <c r="AE26" i="27" s="1"/>
  <c r="AE27" i="27" s="1"/>
  <c r="AW9" i="26"/>
  <c r="AW20" i="8" s="1"/>
  <c r="BH435" i="26"/>
  <c r="BH436" i="26"/>
  <c r="AG356" i="26"/>
  <c r="AF357" i="26"/>
  <c r="AF358" i="26"/>
  <c r="AF444" i="26" s="1"/>
  <c r="BG341" i="26"/>
  <c r="BG340" i="26"/>
  <c r="AX355" i="26"/>
  <c r="AX358" i="26" s="1"/>
  <c r="AY348" i="26"/>
  <c r="BH387" i="26"/>
  <c r="BG394" i="26"/>
  <c r="BG422" i="26"/>
  <c r="BH421" i="26"/>
  <c r="BG423" i="26"/>
  <c r="BH341" i="26"/>
  <c r="BH340" i="26"/>
  <c r="BF266" i="26"/>
  <c r="BF267" i="26" s="1"/>
  <c r="BF268" i="26" s="1"/>
  <c r="BG265" i="26"/>
  <c r="AL370" i="26"/>
  <c r="AM369" i="26"/>
  <c r="AL371" i="26"/>
  <c r="AY271" i="26"/>
  <c r="AX276" i="26"/>
  <c r="AX277" i="26" s="1"/>
  <c r="AX442" i="26" s="1"/>
  <c r="AX443" i="26" s="1"/>
  <c r="AY440" i="26" s="1"/>
  <c r="BG262" i="26"/>
  <c r="BB409" i="26"/>
  <c r="BC408" i="26"/>
  <c r="BB410" i="26"/>
  <c r="BA368" i="26"/>
  <c r="BA371" i="26" s="1"/>
  <c r="BB361" i="26"/>
  <c r="AW343" i="26"/>
  <c r="BG303" i="26"/>
  <c r="BG304" i="26" s="1"/>
  <c r="BH298" i="26"/>
  <c r="BH303" i="26" s="1"/>
  <c r="BH304" i="26" s="1"/>
  <c r="BF342" i="26"/>
  <c r="BF345" i="26" s="1"/>
  <c r="BD381" i="26"/>
  <c r="BD384" i="26" s="1"/>
  <c r="BE374" i="26"/>
  <c r="AM344" i="26"/>
  <c r="AM345" i="26"/>
  <c r="BA285" i="26"/>
  <c r="BA286" i="26" s="1"/>
  <c r="BB280" i="26"/>
  <c r="BD294" i="26"/>
  <c r="BD295" i="26" s="1"/>
  <c r="BE289" i="26"/>
  <c r="BA209" i="26"/>
  <c r="BB208" i="26"/>
  <c r="BA210" i="26"/>
  <c r="AY148" i="26"/>
  <c r="AX155" i="26"/>
  <c r="AX158" i="26" s="1"/>
  <c r="BB161" i="26"/>
  <c r="BA168" i="26"/>
  <c r="BA171" i="26" s="1"/>
  <c r="AY71" i="26"/>
  <c r="AX76" i="26"/>
  <c r="AX77" i="26" s="1"/>
  <c r="AX242" i="26" s="1"/>
  <c r="BB80" i="26"/>
  <c r="BA85" i="26"/>
  <c r="BA86" i="26" s="1"/>
  <c r="BE89" i="26"/>
  <c r="BD94" i="26"/>
  <c r="BD95" i="26" s="1"/>
  <c r="AF157" i="26"/>
  <c r="AG156" i="26"/>
  <c r="AF158" i="26"/>
  <c r="AF244" i="26" s="1"/>
  <c r="BD194" i="26"/>
  <c r="BG140" i="26"/>
  <c r="BG141" i="26"/>
  <c r="BE193" i="26"/>
  <c r="BE192" i="26"/>
  <c r="BF191" i="26"/>
  <c r="BG190" i="26"/>
  <c r="BG234" i="26"/>
  <c r="BE181" i="26"/>
  <c r="BE184" i="26" s="1"/>
  <c r="BF222" i="26"/>
  <c r="BG221" i="26"/>
  <c r="BF223" i="26"/>
  <c r="BH164" i="26"/>
  <c r="BH165" i="26" s="1"/>
  <c r="BG165" i="26"/>
  <c r="BH151" i="26"/>
  <c r="BH152" i="26" s="1"/>
  <c r="BG152" i="26"/>
  <c r="BG187" i="26"/>
  <c r="BH177" i="26"/>
  <c r="BH178" i="26" s="1"/>
  <c r="BG178" i="26"/>
  <c r="BF167" i="26"/>
  <c r="BF166" i="26"/>
  <c r="BF154" i="26"/>
  <c r="BF153" i="26"/>
  <c r="AZ183" i="26"/>
  <c r="BA182" i="26"/>
  <c r="BF179" i="26"/>
  <c r="BF180" i="26"/>
  <c r="AK183" i="26"/>
  <c r="AL182" i="26"/>
  <c r="AK184" i="26"/>
  <c r="AK170" i="26"/>
  <c r="AL169" i="26"/>
  <c r="AK171" i="26"/>
  <c r="AK143" i="26"/>
  <c r="AJ144" i="26"/>
  <c r="AJ145" i="26"/>
  <c r="BH138" i="26"/>
  <c r="BH139" i="26" s="1"/>
  <c r="BE145" i="26"/>
  <c r="BF135" i="26"/>
  <c r="BF142" i="26" s="1"/>
  <c r="BG65" i="26"/>
  <c r="BF66" i="26"/>
  <c r="BF67" i="26" s="1"/>
  <c r="BF68" i="26" s="1"/>
  <c r="BF103" i="26"/>
  <c r="BF104" i="26" s="1"/>
  <c r="BG98" i="26"/>
  <c r="BG102" i="26"/>
  <c r="BH101" i="26"/>
  <c r="BH102" i="26" s="1"/>
  <c r="BH64" i="26"/>
  <c r="AD245" i="21"/>
  <c r="AY245" i="21" s="1"/>
  <c r="AO231" i="21"/>
  <c r="AC24" i="21"/>
  <c r="AC245" i="21"/>
  <c r="AX245" i="21" s="1"/>
  <c r="AE177" i="21"/>
  <c r="AE178" i="21" s="1"/>
  <c r="AI249" i="20"/>
  <c r="AI250" i="20" s="1"/>
  <c r="AG283" i="20"/>
  <c r="AG284" i="20" s="1"/>
  <c r="AF232" i="20"/>
  <c r="AF233" i="20" s="1"/>
  <c r="AD106" i="23"/>
  <c r="AD105" i="23"/>
  <c r="AO104" i="23"/>
  <c r="AO106" i="23" s="1"/>
  <c r="AD118" i="23"/>
  <c r="AD117" i="23"/>
  <c r="AC105" i="22"/>
  <c r="AC106" i="22"/>
  <c r="AC117" i="22"/>
  <c r="AC118" i="22"/>
  <c r="BL57" i="23"/>
  <c r="BF59" i="23"/>
  <c r="BE68" i="23"/>
  <c r="BL63" i="23"/>
  <c r="BL65" i="23" s="1"/>
  <c r="BF59" i="22"/>
  <c r="BF68" i="22"/>
  <c r="BL60" i="22"/>
  <c r="BL57" i="22"/>
  <c r="BL69" i="22"/>
  <c r="BL66" i="22"/>
  <c r="BC50" i="1"/>
  <c r="BE59" i="1"/>
  <c r="BE56" i="1"/>
  <c r="BF54" i="1"/>
  <c r="BG55" i="1" s="1"/>
  <c r="BF68" i="1"/>
  <c r="BD24" i="1"/>
  <c r="BD60" i="1"/>
  <c r="AD35" i="23"/>
  <c r="AO102" i="23"/>
  <c r="AO101" i="23" s="1"/>
  <c r="AD8" i="22"/>
  <c r="AD9" i="22" s="1"/>
  <c r="AC36" i="22"/>
  <c r="AO116" i="23"/>
  <c r="AO118" i="23" s="1"/>
  <c r="AD36" i="23"/>
  <c r="AO36" i="23" s="1"/>
  <c r="AE104" i="23"/>
  <c r="AE106" i="23" s="1"/>
  <c r="AP23" i="23"/>
  <c r="AG7" i="23"/>
  <c r="AE48" i="25"/>
  <c r="AE51" i="25" s="1"/>
  <c r="AD75" i="25"/>
  <c r="AD78" i="25" s="1"/>
  <c r="AF114" i="23"/>
  <c r="AF116" i="23" s="1"/>
  <c r="AF102" i="23"/>
  <c r="AF104" i="23" s="1"/>
  <c r="AF10" i="8"/>
  <c r="AE116" i="23"/>
  <c r="AP7" i="22"/>
  <c r="AP9" i="22"/>
  <c r="BD45" i="1"/>
  <c r="BC47" i="1"/>
  <c r="BE65" i="23"/>
  <c r="BF63" i="23"/>
  <c r="BD69" i="23"/>
  <c r="AH23" i="23"/>
  <c r="AH7" i="23" s="1"/>
  <c r="AH51" i="23"/>
  <c r="AJ45" i="23"/>
  <c r="AJ50" i="23" s="1"/>
  <c r="AQ50" i="23" s="1"/>
  <c r="AI47" i="23"/>
  <c r="BF65" i="22"/>
  <c r="BG63" i="22"/>
  <c r="BG68" i="22" s="1"/>
  <c r="BE69" i="22"/>
  <c r="AI47" i="22"/>
  <c r="AJ45" i="22"/>
  <c r="AJ50" i="22" s="1"/>
  <c r="AQ50" i="22" s="1"/>
  <c r="AP23" i="22"/>
  <c r="AH51" i="22"/>
  <c r="AH23" i="22"/>
  <c r="AH7" i="22" s="1"/>
  <c r="AH9" i="22" s="1"/>
  <c r="BG54" i="23"/>
  <c r="BG59" i="23" s="1"/>
  <c r="BF56" i="23"/>
  <c r="BE60" i="23"/>
  <c r="BE24" i="23"/>
  <c r="BD25" i="23"/>
  <c r="BD25" i="22"/>
  <c r="BE60" i="22"/>
  <c r="BE24" i="22"/>
  <c r="BL24" i="22" s="1"/>
  <c r="BG54" i="22"/>
  <c r="BG59" i="22" s="1"/>
  <c r="BF56" i="22"/>
  <c r="BE69" i="1"/>
  <c r="BE25" i="1"/>
  <c r="BL25" i="1" s="1"/>
  <c r="BF65" i="1"/>
  <c r="BG63" i="1"/>
  <c r="BG68" i="1" s="1"/>
  <c r="AC245" i="16"/>
  <c r="AC24" i="16"/>
  <c r="AE155" i="16"/>
  <c r="AE156" i="16" s="1"/>
  <c r="AD24" i="21"/>
  <c r="AO24" i="21" s="1"/>
  <c r="AG160" i="21"/>
  <c r="AG161" i="21" s="1"/>
  <c r="AE194" i="21"/>
  <c r="AE195" i="21" s="1"/>
  <c r="AE231" i="21" s="1"/>
  <c r="AE248" i="21" s="1"/>
  <c r="AF211" i="21"/>
  <c r="AF212" i="21" s="1"/>
  <c r="AK238" i="20"/>
  <c r="AJ245" i="20"/>
  <c r="AJ242" i="20"/>
  <c r="AH221" i="20"/>
  <c r="AG228" i="20"/>
  <c r="AG225" i="20"/>
  <c r="AI272" i="20"/>
  <c r="AH279" i="20"/>
  <c r="AH276" i="20"/>
  <c r="AH255" i="20"/>
  <c r="AG262" i="20"/>
  <c r="AE142" i="20"/>
  <c r="AE143" i="20" s="1"/>
  <c r="AF193" i="20"/>
  <c r="AF194" i="20" s="1"/>
  <c r="AF159" i="20"/>
  <c r="AF160" i="20" s="1"/>
  <c r="AG131" i="20"/>
  <c r="AF138" i="20"/>
  <c r="AF135" i="20"/>
  <c r="AH148" i="20"/>
  <c r="AG152" i="20"/>
  <c r="AG155" i="20"/>
  <c r="AH182" i="20"/>
  <c r="AG186" i="20"/>
  <c r="AG189" i="20"/>
  <c r="AG172" i="20"/>
  <c r="AH165" i="20"/>
  <c r="AD172" i="16"/>
  <c r="AD173" i="16" s="1"/>
  <c r="AD192" i="16" s="1"/>
  <c r="AO192" i="16" s="1"/>
  <c r="AE189" i="16"/>
  <c r="AE190" i="16" s="1"/>
  <c r="AD241" i="16"/>
  <c r="AE168" i="16"/>
  <c r="AE165" i="16"/>
  <c r="AF161" i="16"/>
  <c r="AG144" i="16"/>
  <c r="AF151" i="16"/>
  <c r="AF148" i="16"/>
  <c r="AG178" i="16"/>
  <c r="AF185" i="16"/>
  <c r="AF182" i="16"/>
  <c r="AF189" i="16" s="1"/>
  <c r="AF190" i="16" s="1"/>
  <c r="R63" i="8"/>
  <c r="AM102" i="8"/>
  <c r="AM32" i="28" s="1"/>
  <c r="AH200" i="21"/>
  <c r="AG207" i="21"/>
  <c r="AG204" i="21"/>
  <c r="AF224" i="21"/>
  <c r="AF221" i="21"/>
  <c r="AG217" i="21"/>
  <c r="AH156" i="21"/>
  <c r="AH153" i="21"/>
  <c r="AI149" i="21"/>
  <c r="AF173" i="21"/>
  <c r="AF170" i="21"/>
  <c r="AG166" i="21"/>
  <c r="AF190" i="21"/>
  <c r="AF187" i="21"/>
  <c r="AG183" i="21"/>
  <c r="AB63" i="8"/>
  <c r="AC43" i="26"/>
  <c r="AC8" i="26" s="1"/>
  <c r="AD69" i="28"/>
  <c r="AE68" i="28"/>
  <c r="AC75" i="28"/>
  <c r="AD74" i="28"/>
  <c r="AB12" i="28"/>
  <c r="AB128" i="8" s="1"/>
  <c r="AB54" i="28"/>
  <c r="AW40" i="28"/>
  <c r="AW43" i="28" s="1"/>
  <c r="AM83" i="8"/>
  <c r="AM8" i="28"/>
  <c r="AC48" i="28"/>
  <c r="AD45" i="28"/>
  <c r="AD10" i="28" s="1"/>
  <c r="AB10" i="29" l="1"/>
  <c r="AB66" i="8" s="1"/>
  <c r="AC17" i="29"/>
  <c r="AC21" i="29" s="1"/>
  <c r="AF22" i="30"/>
  <c r="AF30" i="30" s="1"/>
  <c r="AE8" i="30"/>
  <c r="AE67" i="8" s="1"/>
  <c r="AE34" i="30"/>
  <c r="AE42" i="30" s="1"/>
  <c r="AD13" i="30"/>
  <c r="AD76" i="8" s="1"/>
  <c r="AW102" i="8"/>
  <c r="AW32" i="28" s="1"/>
  <c r="BH342" i="26"/>
  <c r="BH345" i="26" s="1"/>
  <c r="AF10" i="26"/>
  <c r="AF26" i="27" s="1"/>
  <c r="AF27" i="27" s="1"/>
  <c r="AL240" i="26"/>
  <c r="AL243" i="26" s="1"/>
  <c r="BD50" i="1"/>
  <c r="BE46" i="1"/>
  <c r="BE45" i="1" s="1"/>
  <c r="AW25" i="27"/>
  <c r="AX9" i="26"/>
  <c r="AX20" i="8" s="1"/>
  <c r="BF289" i="26"/>
  <c r="BE294" i="26"/>
  <c r="BE295" i="26" s="1"/>
  <c r="BE381" i="26"/>
  <c r="BE384" i="26" s="1"/>
  <c r="BF374" i="26"/>
  <c r="AX343" i="26"/>
  <c r="AW344" i="26"/>
  <c r="AW345" i="26"/>
  <c r="BC361" i="26"/>
  <c r="BB368" i="26"/>
  <c r="BB371" i="26" s="1"/>
  <c r="AY276" i="26"/>
  <c r="AY277" i="26" s="1"/>
  <c r="AY442" i="26" s="1"/>
  <c r="AZ271" i="26"/>
  <c r="AM370" i="26"/>
  <c r="AM371" i="26"/>
  <c r="BH265" i="26"/>
  <c r="BH266" i="26" s="1"/>
  <c r="BG266" i="26"/>
  <c r="BG267" i="26" s="1"/>
  <c r="BG268" i="26" s="1"/>
  <c r="BH394" i="26"/>
  <c r="AW395" i="26"/>
  <c r="AZ348" i="26"/>
  <c r="AY355" i="26"/>
  <c r="AY358" i="26" s="1"/>
  <c r="AY443" i="26"/>
  <c r="AZ440" i="26" s="1"/>
  <c r="BB285" i="26"/>
  <c r="BB286" i="26" s="1"/>
  <c r="BC280" i="26"/>
  <c r="BC409" i="26"/>
  <c r="BD408" i="26"/>
  <c r="BC410" i="26"/>
  <c r="BH262" i="26"/>
  <c r="BH267" i="26" s="1"/>
  <c r="BH268" i="26" s="1"/>
  <c r="BH422" i="26"/>
  <c r="BH423" i="26"/>
  <c r="BG342" i="26"/>
  <c r="BG345" i="26" s="1"/>
  <c r="AG357" i="26"/>
  <c r="AH356" i="26"/>
  <c r="AG358" i="26"/>
  <c r="AG444" i="26" s="1"/>
  <c r="AH156" i="26"/>
  <c r="AG157" i="26"/>
  <c r="AG158" i="26"/>
  <c r="AG244" i="26" s="1"/>
  <c r="AZ148" i="26"/>
  <c r="AY155" i="26"/>
  <c r="AY158" i="26" s="1"/>
  <c r="BC208" i="26"/>
  <c r="BB209" i="26"/>
  <c r="BB210" i="26"/>
  <c r="BF89" i="26"/>
  <c r="BE94" i="26"/>
  <c r="BE95" i="26" s="1"/>
  <c r="BC80" i="26"/>
  <c r="BB85" i="26"/>
  <c r="BB86" i="26" s="1"/>
  <c r="AZ71" i="26"/>
  <c r="AY76" i="26"/>
  <c r="AY77" i="26" s="1"/>
  <c r="AY242" i="26" s="1"/>
  <c r="BC161" i="26"/>
  <c r="BB168" i="26"/>
  <c r="BB171" i="26" s="1"/>
  <c r="BH141" i="26"/>
  <c r="BH140" i="26"/>
  <c r="BH190" i="26"/>
  <c r="BH191" i="26" s="1"/>
  <c r="BG191" i="26"/>
  <c r="BE194" i="26"/>
  <c r="BF193" i="26"/>
  <c r="BF192" i="26"/>
  <c r="BH234" i="26"/>
  <c r="BG235" i="26"/>
  <c r="BG236" i="26"/>
  <c r="BF181" i="26"/>
  <c r="BF184" i="26" s="1"/>
  <c r="BH221" i="26"/>
  <c r="BG222" i="26"/>
  <c r="BG223" i="26"/>
  <c r="BA183" i="26"/>
  <c r="BB182" i="26"/>
  <c r="BH179" i="26"/>
  <c r="BH180" i="26"/>
  <c r="BG154" i="26"/>
  <c r="BG153" i="26"/>
  <c r="BG167" i="26"/>
  <c r="BG166" i="26"/>
  <c r="BG179" i="26"/>
  <c r="BG180" i="26"/>
  <c r="BH187" i="26"/>
  <c r="BH154" i="26"/>
  <c r="BH153" i="26"/>
  <c r="BH167" i="26"/>
  <c r="BH166" i="26"/>
  <c r="AM182" i="26"/>
  <c r="AL183" i="26"/>
  <c r="AL184" i="26"/>
  <c r="AM169" i="26"/>
  <c r="AL170" i="26"/>
  <c r="AL171" i="26"/>
  <c r="AK144" i="26"/>
  <c r="AL143" i="26"/>
  <c r="AK145" i="26"/>
  <c r="BF145" i="26"/>
  <c r="BG135" i="26"/>
  <c r="BG142" i="26" s="1"/>
  <c r="BH65" i="26"/>
  <c r="BH66" i="26" s="1"/>
  <c r="BH67" i="26" s="1"/>
  <c r="BH68" i="26" s="1"/>
  <c r="BG66" i="26"/>
  <c r="BG67" i="26" s="1"/>
  <c r="BG68" i="26" s="1"/>
  <c r="BG103" i="26"/>
  <c r="BG104" i="26" s="1"/>
  <c r="BH98" i="26"/>
  <c r="BH103" i="26" s="1"/>
  <c r="BH104" i="26" s="1"/>
  <c r="AE253" i="21"/>
  <c r="AE257" i="21" s="1"/>
  <c r="AE249" i="21"/>
  <c r="BJ245" i="21"/>
  <c r="BO245" i="21"/>
  <c r="AF194" i="21"/>
  <c r="AF195" i="21" s="1"/>
  <c r="AH160" i="21"/>
  <c r="AH161" i="21" s="1"/>
  <c r="AH283" i="20"/>
  <c r="AH284" i="20" s="1"/>
  <c r="AJ249" i="20"/>
  <c r="AJ250" i="20" s="1"/>
  <c r="AG193" i="20"/>
  <c r="AG194" i="20" s="1"/>
  <c r="AG232" i="20"/>
  <c r="AG233" i="20" s="1"/>
  <c r="AO105" i="23"/>
  <c r="AD116" i="22"/>
  <c r="AD113" i="22"/>
  <c r="AD102" i="22"/>
  <c r="AD104" i="22" s="1"/>
  <c r="AQ51" i="23"/>
  <c r="BF68" i="23"/>
  <c r="BL68" i="23"/>
  <c r="AQ45" i="23"/>
  <c r="AQ47" i="23" s="1"/>
  <c r="AQ51" i="22"/>
  <c r="AQ48" i="22"/>
  <c r="AQ45" i="22"/>
  <c r="AQ47" i="22" s="1"/>
  <c r="BF59" i="1"/>
  <c r="BF56" i="1"/>
  <c r="BG54" i="1"/>
  <c r="BH55" i="1" s="1"/>
  <c r="BE24" i="1"/>
  <c r="BL24" i="1" s="1"/>
  <c r="BE60" i="1"/>
  <c r="BL59" i="1"/>
  <c r="AD10" i="23"/>
  <c r="AO35" i="23"/>
  <c r="AO117" i="23"/>
  <c r="AO9" i="22"/>
  <c r="AO113" i="22" s="1"/>
  <c r="AE105" i="23"/>
  <c r="AE35" i="23"/>
  <c r="AE118" i="23"/>
  <c r="AE117" i="23"/>
  <c r="AE36" i="23"/>
  <c r="AH9" i="23"/>
  <c r="AH99" i="23"/>
  <c r="AH84" i="23"/>
  <c r="AH111" i="23"/>
  <c r="AH91" i="23"/>
  <c r="AH77" i="23"/>
  <c r="AH25" i="25"/>
  <c r="AF106" i="23"/>
  <c r="AF105" i="23"/>
  <c r="AF118" i="23"/>
  <c r="AF36" i="23"/>
  <c r="AF117" i="23"/>
  <c r="AG9" i="23"/>
  <c r="AG111" i="23"/>
  <c r="AG84" i="23"/>
  <c r="AG77" i="23"/>
  <c r="AG99" i="23"/>
  <c r="AP99" i="23" s="1"/>
  <c r="AG91" i="23"/>
  <c r="AG25" i="25"/>
  <c r="AP7" i="23"/>
  <c r="BD47" i="1"/>
  <c r="BF65" i="23"/>
  <c r="BG63" i="23"/>
  <c r="BG68" i="23" s="1"/>
  <c r="BE69" i="23"/>
  <c r="AI51" i="23"/>
  <c r="AI23" i="23"/>
  <c r="AI7" i="23" s="1"/>
  <c r="AJ47" i="23"/>
  <c r="AK45" i="23"/>
  <c r="AF35" i="23"/>
  <c r="BH63" i="22"/>
  <c r="BG65" i="22"/>
  <c r="BF69" i="22"/>
  <c r="AI23" i="22"/>
  <c r="AI7" i="22" s="1"/>
  <c r="AI9" i="22" s="1"/>
  <c r="AI51" i="22"/>
  <c r="AJ47" i="22"/>
  <c r="AK45" i="22"/>
  <c r="BL24" i="23"/>
  <c r="BE25" i="23"/>
  <c r="BL25" i="23" s="1"/>
  <c r="BF60" i="23"/>
  <c r="BF24" i="23"/>
  <c r="BG56" i="23"/>
  <c r="BH54" i="23"/>
  <c r="BM54" i="23" s="1"/>
  <c r="BM56" i="23" s="1"/>
  <c r="BG56" i="22"/>
  <c r="BH54" i="22"/>
  <c r="BE25" i="22"/>
  <c r="BL25" i="22" s="1"/>
  <c r="BF60" i="22"/>
  <c r="BF24" i="22"/>
  <c r="BH63" i="1"/>
  <c r="BG65" i="1"/>
  <c r="BF69" i="1"/>
  <c r="BF25" i="1"/>
  <c r="AO241" i="16"/>
  <c r="AD245" i="16"/>
  <c r="AD25" i="16" s="1"/>
  <c r="AD24" i="16"/>
  <c r="AO24" i="16" s="1"/>
  <c r="AC25" i="16"/>
  <c r="AF177" i="21"/>
  <c r="AF178" i="21" s="1"/>
  <c r="AF228" i="21"/>
  <c r="AF229" i="21" s="1"/>
  <c r="AG211" i="21"/>
  <c r="AG212" i="21" s="1"/>
  <c r="AI279" i="20"/>
  <c r="AI276" i="20"/>
  <c r="AJ272" i="20"/>
  <c r="AH228" i="20"/>
  <c r="AH225" i="20"/>
  <c r="AH232" i="20" s="1"/>
  <c r="AH233" i="20" s="1"/>
  <c r="AI221" i="20"/>
  <c r="AK245" i="20"/>
  <c r="AK242" i="20"/>
  <c r="AL238" i="20"/>
  <c r="AH262" i="20"/>
  <c r="AI255" i="20"/>
  <c r="AG159" i="20"/>
  <c r="AG160" i="20" s="1"/>
  <c r="AF142" i="20"/>
  <c r="AF143" i="20" s="1"/>
  <c r="AI165" i="20"/>
  <c r="AH172" i="20"/>
  <c r="AH189" i="20"/>
  <c r="AH186" i="20"/>
  <c r="AI182" i="20"/>
  <c r="AH155" i="20"/>
  <c r="AH152" i="20"/>
  <c r="AI148" i="20"/>
  <c r="AG138" i="20"/>
  <c r="AG135" i="20"/>
  <c r="AH131" i="20"/>
  <c r="AO46" i="28"/>
  <c r="AE172" i="16"/>
  <c r="AE173" i="16" s="1"/>
  <c r="AE192" i="16" s="1"/>
  <c r="AF155" i="16"/>
  <c r="AF156" i="16" s="1"/>
  <c r="AE241" i="16"/>
  <c r="AG151" i="16"/>
  <c r="AG148" i="16"/>
  <c r="AH144" i="16"/>
  <c r="AF168" i="16"/>
  <c r="AG161" i="16"/>
  <c r="AF165" i="16"/>
  <c r="AF172" i="16" s="1"/>
  <c r="AF173" i="16" s="1"/>
  <c r="AG185" i="16"/>
  <c r="AG182" i="16"/>
  <c r="AH178" i="16"/>
  <c r="AR32" i="28"/>
  <c r="AT32" i="28"/>
  <c r="AM20" i="8"/>
  <c r="AM25" i="27"/>
  <c r="AH183" i="21"/>
  <c r="AG190" i="21"/>
  <c r="AG187" i="21"/>
  <c r="AH166" i="21"/>
  <c r="AG173" i="21"/>
  <c r="AG170" i="21"/>
  <c r="AJ149" i="21"/>
  <c r="AI156" i="21"/>
  <c r="AI153" i="21"/>
  <c r="AG224" i="21"/>
  <c r="AG221" i="21"/>
  <c r="AH217" i="21"/>
  <c r="AH207" i="21"/>
  <c r="AH204" i="21"/>
  <c r="AI200" i="21"/>
  <c r="AE24" i="21"/>
  <c r="AC63" i="8"/>
  <c r="AD43" i="26"/>
  <c r="AD8" i="26" s="1"/>
  <c r="AD75" i="28"/>
  <c r="AE74" i="28"/>
  <c r="AE69" i="28"/>
  <c r="AF68" i="28"/>
  <c r="AC54" i="28"/>
  <c r="AC12" i="28"/>
  <c r="AC128" i="8" s="1"/>
  <c r="AX40" i="28"/>
  <c r="AX43" i="28" s="1"/>
  <c r="AW8" i="28"/>
  <c r="AW83" i="8"/>
  <c r="AE45" i="28"/>
  <c r="AD48" i="28"/>
  <c r="AC10" i="29" l="1"/>
  <c r="AC66" i="8" s="1"/>
  <c r="AD17" i="29"/>
  <c r="AD21" i="29" s="1"/>
  <c r="AF34" i="30"/>
  <c r="AF42" i="30" s="1"/>
  <c r="AE13" i="30"/>
  <c r="AE76" i="8" s="1"/>
  <c r="AG22" i="30"/>
  <c r="AG30" i="30" s="1"/>
  <c r="AF8" i="30"/>
  <c r="AF67" i="8" s="1"/>
  <c r="AO11" i="28"/>
  <c r="AO48" i="8" s="1"/>
  <c r="AX102" i="8"/>
  <c r="AX32" i="28" s="1"/>
  <c r="AM240" i="26"/>
  <c r="AM243" i="26" s="1"/>
  <c r="BE50" i="1"/>
  <c r="BL50" i="1" s="1"/>
  <c r="BF46" i="1"/>
  <c r="BF45" i="1" s="1"/>
  <c r="BG46" i="1" s="1"/>
  <c r="AG10" i="26"/>
  <c r="AG26" i="27" s="1"/>
  <c r="AG27" i="27" s="1"/>
  <c r="AX25" i="27"/>
  <c r="AY9" i="26"/>
  <c r="AY20" i="8" s="1"/>
  <c r="AH357" i="26"/>
  <c r="AI356" i="26"/>
  <c r="AH358" i="26"/>
  <c r="AH444" i="26" s="1"/>
  <c r="BC285" i="26"/>
  <c r="BC286" i="26" s="1"/>
  <c r="BD280" i="26"/>
  <c r="AZ355" i="26"/>
  <c r="AZ358" i="26" s="1"/>
  <c r="BA348" i="26"/>
  <c r="BC368" i="26"/>
  <c r="BC371" i="26" s="1"/>
  <c r="BD361" i="26"/>
  <c r="BF294" i="26"/>
  <c r="BF295" i="26" s="1"/>
  <c r="BG289" i="26"/>
  <c r="BD409" i="26"/>
  <c r="BE408" i="26"/>
  <c r="BD410" i="26"/>
  <c r="AX395" i="26"/>
  <c r="AW396" i="26"/>
  <c r="AW397" i="26"/>
  <c r="BA271" i="26"/>
  <c r="AZ276" i="26"/>
  <c r="AZ277" i="26" s="1"/>
  <c r="AZ442" i="26" s="1"/>
  <c r="AZ443" i="26" s="1"/>
  <c r="BA440" i="26" s="1"/>
  <c r="AX344" i="26"/>
  <c r="AY343" i="26"/>
  <c r="BF381" i="26"/>
  <c r="BF384" i="26" s="1"/>
  <c r="BG374" i="26"/>
  <c r="BD208" i="26"/>
  <c r="BC210" i="26"/>
  <c r="BC209" i="26"/>
  <c r="BA148" i="26"/>
  <c r="AZ155" i="26"/>
  <c r="AZ158" i="26" s="1"/>
  <c r="AH157" i="26"/>
  <c r="AI156" i="26"/>
  <c r="AH158" i="26"/>
  <c r="AH244" i="26" s="1"/>
  <c r="AH10" i="26" s="1"/>
  <c r="AH26" i="27" s="1"/>
  <c r="AH27" i="27" s="1"/>
  <c r="BD161" i="26"/>
  <c r="BC168" i="26"/>
  <c r="BC171" i="26" s="1"/>
  <c r="BA71" i="26"/>
  <c r="AZ76" i="26"/>
  <c r="AZ77" i="26" s="1"/>
  <c r="AZ242" i="26" s="1"/>
  <c r="BD80" i="26"/>
  <c r="BC85" i="26"/>
  <c r="BC86" i="26" s="1"/>
  <c r="BG89" i="26"/>
  <c r="BF94" i="26"/>
  <c r="BF95" i="26" s="1"/>
  <c r="BF194" i="26"/>
  <c r="BG193" i="26"/>
  <c r="BG192" i="26"/>
  <c r="BH193" i="26"/>
  <c r="BH192" i="26"/>
  <c r="BH235" i="26"/>
  <c r="BH236" i="26"/>
  <c r="BH222" i="26"/>
  <c r="BH223" i="26"/>
  <c r="AW195" i="26"/>
  <c r="BG181" i="26"/>
  <c r="BG184" i="26" s="1"/>
  <c r="BH181" i="26"/>
  <c r="BH184" i="26" s="1"/>
  <c r="BB183" i="26"/>
  <c r="BC182" i="26"/>
  <c r="AM183" i="26"/>
  <c r="AM184" i="26"/>
  <c r="AM170" i="26"/>
  <c r="AM171" i="26"/>
  <c r="AL144" i="26"/>
  <c r="AM143" i="26"/>
  <c r="AL145" i="26"/>
  <c r="BG145" i="26"/>
  <c r="BH135" i="26"/>
  <c r="AG228" i="21"/>
  <c r="AG229" i="21" s="1"/>
  <c r="AI160" i="21"/>
  <c r="AI161" i="21" s="1"/>
  <c r="AG194" i="21"/>
  <c r="AG195" i="21" s="1"/>
  <c r="AE25" i="21"/>
  <c r="AK249" i="20"/>
  <c r="AK250" i="20" s="1"/>
  <c r="AI283" i="20"/>
  <c r="AI284" i="20" s="1"/>
  <c r="AO245" i="16"/>
  <c r="AD106" i="22"/>
  <c r="AD105" i="22"/>
  <c r="AD118" i="22"/>
  <c r="AD117" i="22"/>
  <c r="AQ48" i="23"/>
  <c r="BH59" i="23"/>
  <c r="BO54" i="23"/>
  <c r="BO56" i="23" s="1"/>
  <c r="AK50" i="23"/>
  <c r="BL69" i="23"/>
  <c r="BL66" i="23"/>
  <c r="BH59" i="22"/>
  <c r="BO54" i="22"/>
  <c r="BO56" i="22" s="1"/>
  <c r="BM54" i="22"/>
  <c r="BM56" i="22" s="1"/>
  <c r="AK50" i="22"/>
  <c r="BH68" i="22"/>
  <c r="BO63" i="22"/>
  <c r="BO65" i="22" s="1"/>
  <c r="BM63" i="22"/>
  <c r="BM65" i="22" s="1"/>
  <c r="BL45" i="1"/>
  <c r="BH68" i="1"/>
  <c r="BO63" i="1"/>
  <c r="BO65" i="1" s="1"/>
  <c r="BG59" i="1"/>
  <c r="BG56" i="1"/>
  <c r="BH54" i="1"/>
  <c r="BF24" i="1"/>
  <c r="BF60" i="1"/>
  <c r="BM63" i="1"/>
  <c r="BM65" i="1" s="1"/>
  <c r="BL60" i="1"/>
  <c r="BL57" i="1"/>
  <c r="AE10" i="23"/>
  <c r="AE16" i="8" s="1"/>
  <c r="AO10" i="23"/>
  <c r="AD16" i="8"/>
  <c r="AO16" i="8" s="1"/>
  <c r="AO116" i="22"/>
  <c r="AO118" i="22" s="1"/>
  <c r="AD36" i="22"/>
  <c r="AO36" i="22" s="1"/>
  <c r="AP97" i="23"/>
  <c r="AP98" i="23" s="1"/>
  <c r="AP77" i="23"/>
  <c r="AP111" i="23"/>
  <c r="AP109" i="23" s="1"/>
  <c r="AP110" i="23" s="1"/>
  <c r="AH78" i="23"/>
  <c r="AP91" i="23"/>
  <c r="AP84" i="23"/>
  <c r="AI9" i="23"/>
  <c r="AI99" i="23"/>
  <c r="AI84" i="23"/>
  <c r="AI85" i="23" s="1"/>
  <c r="AI25" i="25"/>
  <c r="AI111" i="23"/>
  <c r="AI91" i="23"/>
  <c r="AI92" i="23" s="1"/>
  <c r="AI77" i="23"/>
  <c r="AF48" i="25"/>
  <c r="AF51" i="25" s="1"/>
  <c r="AE75" i="25"/>
  <c r="AE78" i="25" s="1"/>
  <c r="AG92" i="23"/>
  <c r="AG85" i="23"/>
  <c r="AH85" i="23"/>
  <c r="AH102" i="23"/>
  <c r="AH104" i="23" s="1"/>
  <c r="AH35" i="23" s="1"/>
  <c r="AH10" i="8"/>
  <c r="AH114" i="23"/>
  <c r="AH116" i="23" s="1"/>
  <c r="AG78" i="23"/>
  <c r="AG102" i="23"/>
  <c r="AP102" i="23" s="1"/>
  <c r="AG114" i="23"/>
  <c r="AG10" i="8"/>
  <c r="AP9" i="23"/>
  <c r="AG48" i="25"/>
  <c r="AG51" i="25" s="1"/>
  <c r="AF75" i="25"/>
  <c r="AF78" i="25" s="1"/>
  <c r="AH92" i="23"/>
  <c r="AF10" i="23"/>
  <c r="BE47" i="1"/>
  <c r="BG65" i="23"/>
  <c r="BH63" i="23"/>
  <c r="BF69" i="23"/>
  <c r="AJ51" i="23"/>
  <c r="AJ23" i="23"/>
  <c r="AL45" i="23"/>
  <c r="AL50" i="23" s="1"/>
  <c r="AK47" i="23"/>
  <c r="BG69" i="22"/>
  <c r="BH65" i="22"/>
  <c r="AK47" i="22"/>
  <c r="AL45" i="22"/>
  <c r="AL50" i="22" s="1"/>
  <c r="AJ23" i="22"/>
  <c r="AJ51" i="22"/>
  <c r="BG60" i="23"/>
  <c r="BG24" i="23"/>
  <c r="BF25" i="23"/>
  <c r="BH56" i="23"/>
  <c r="BF25" i="22"/>
  <c r="BG60" i="22"/>
  <c r="BG24" i="22"/>
  <c r="BH56" i="22"/>
  <c r="BG69" i="1"/>
  <c r="BG25" i="1"/>
  <c r="BH65" i="1"/>
  <c r="AG189" i="16"/>
  <c r="AG190" i="16" s="1"/>
  <c r="AF192" i="16"/>
  <c r="AF241" i="16" s="1"/>
  <c r="AE245" i="16"/>
  <c r="AE25" i="16" s="1"/>
  <c r="AE24" i="16"/>
  <c r="AO25" i="16"/>
  <c r="AH211" i="21"/>
  <c r="AH212" i="21" s="1"/>
  <c r="AG177" i="21"/>
  <c r="AG178" i="21" s="1"/>
  <c r="AG231" i="21" s="1"/>
  <c r="AG248" i="21" s="1"/>
  <c r="AF231" i="21"/>
  <c r="AJ255" i="20"/>
  <c r="AI262" i="20"/>
  <c r="AM238" i="20"/>
  <c r="AL245" i="20"/>
  <c r="AL242" i="20"/>
  <c r="AJ221" i="20"/>
  <c r="AI228" i="20"/>
  <c r="AI225" i="20"/>
  <c r="AI232" i="20" s="1"/>
  <c r="AI233" i="20" s="1"/>
  <c r="AK272" i="20"/>
  <c r="AJ279" i="20"/>
  <c r="AJ276" i="20"/>
  <c r="AG142" i="20"/>
  <c r="AG143" i="20" s="1"/>
  <c r="AH193" i="20"/>
  <c r="AH194" i="20" s="1"/>
  <c r="AH159" i="20"/>
  <c r="AH160" i="20" s="1"/>
  <c r="AI131" i="20"/>
  <c r="AH138" i="20"/>
  <c r="AH135" i="20"/>
  <c r="AJ148" i="20"/>
  <c r="AI155" i="20"/>
  <c r="AI152" i="20"/>
  <c r="AJ182" i="20"/>
  <c r="AI189" i="20"/>
  <c r="AI186" i="20"/>
  <c r="AI172" i="20"/>
  <c r="AJ165" i="20"/>
  <c r="AG155" i="16"/>
  <c r="AG156" i="16" s="1"/>
  <c r="AG168" i="16"/>
  <c r="AG165" i="16"/>
  <c r="AH161" i="16"/>
  <c r="AI178" i="16"/>
  <c r="AH185" i="16"/>
  <c r="AH182" i="16"/>
  <c r="AI144" i="16"/>
  <c r="AH151" i="16"/>
  <c r="AH148" i="16"/>
  <c r="AT20" i="8"/>
  <c r="AR20" i="8"/>
  <c r="AG24" i="21"/>
  <c r="AJ156" i="21"/>
  <c r="AJ153" i="21"/>
  <c r="AK149" i="21"/>
  <c r="AH173" i="21"/>
  <c r="AH170" i="21"/>
  <c r="AI166" i="21"/>
  <c r="AH190" i="21"/>
  <c r="AH187" i="21"/>
  <c r="AI183" i="21"/>
  <c r="AJ200" i="21"/>
  <c r="AI204" i="21"/>
  <c r="AI207" i="21"/>
  <c r="AH224" i="21"/>
  <c r="AH221" i="21"/>
  <c r="AI217" i="21"/>
  <c r="AE43" i="26"/>
  <c r="AE8" i="26" s="1"/>
  <c r="AY25" i="27"/>
  <c r="AF69" i="28"/>
  <c r="AG68" i="28"/>
  <c r="AE10" i="28"/>
  <c r="AE75" i="28"/>
  <c r="AF74" i="28"/>
  <c r="AD12" i="28"/>
  <c r="AD128" i="8" s="1"/>
  <c r="AD54" i="28"/>
  <c r="AY40" i="28"/>
  <c r="AY43" i="28" s="1"/>
  <c r="AX83" i="8"/>
  <c r="AX8" i="28"/>
  <c r="AF45" i="28"/>
  <c r="AE48" i="28"/>
  <c r="AD10" i="29" l="1"/>
  <c r="AD66" i="8" s="1"/>
  <c r="AE17" i="29"/>
  <c r="AE21" i="29" s="1"/>
  <c r="AH22" i="30"/>
  <c r="AH30" i="30" s="1"/>
  <c r="AG8" i="30"/>
  <c r="AG67" i="8" s="1"/>
  <c r="AG34" i="30"/>
  <c r="AG42" i="30" s="1"/>
  <c r="AF13" i="30"/>
  <c r="AF76" i="8" s="1"/>
  <c r="BL48" i="1"/>
  <c r="AW240" i="26"/>
  <c r="AW243" i="26" s="1"/>
  <c r="AY102" i="8"/>
  <c r="AY32" i="28" s="1"/>
  <c r="BJ32" i="28" s="1"/>
  <c r="AZ9" i="26"/>
  <c r="AZ20" i="8" s="1"/>
  <c r="BJ20" i="8"/>
  <c r="BG381" i="26"/>
  <c r="BG384" i="26" s="1"/>
  <c r="BH374" i="26"/>
  <c r="AZ343" i="26"/>
  <c r="AY344" i="26"/>
  <c r="BA276" i="26"/>
  <c r="BA277" i="26" s="1"/>
  <c r="BA442" i="26" s="1"/>
  <c r="BA443" i="26" s="1"/>
  <c r="BB440" i="26" s="1"/>
  <c r="BB271" i="26"/>
  <c r="BE409" i="26"/>
  <c r="BF408" i="26"/>
  <c r="BE410" i="26"/>
  <c r="BA355" i="26"/>
  <c r="BA358" i="26" s="1"/>
  <c r="BB348" i="26"/>
  <c r="AI357" i="26"/>
  <c r="AJ356" i="26"/>
  <c r="AI358" i="26"/>
  <c r="AI444" i="26" s="1"/>
  <c r="AX396" i="26"/>
  <c r="AY395" i="26"/>
  <c r="AX397" i="26"/>
  <c r="AX444" i="26" s="1"/>
  <c r="BH289" i="26"/>
  <c r="BH294" i="26" s="1"/>
  <c r="BH295" i="26" s="1"/>
  <c r="BG294" i="26"/>
  <c r="BG295" i="26" s="1"/>
  <c r="BE361" i="26"/>
  <c r="BD368" i="26"/>
  <c r="BD371" i="26" s="1"/>
  <c r="BE280" i="26"/>
  <c r="BD285" i="26"/>
  <c r="BD286" i="26" s="1"/>
  <c r="AJ156" i="26"/>
  <c r="AI157" i="26"/>
  <c r="AI158" i="26"/>
  <c r="AI244" i="26" s="1"/>
  <c r="AI10" i="26" s="1"/>
  <c r="AI26" i="27" s="1"/>
  <c r="AI27" i="27" s="1"/>
  <c r="BE208" i="26"/>
  <c r="BD209" i="26"/>
  <c r="BD210" i="26"/>
  <c r="BH89" i="26"/>
  <c r="BH94" i="26" s="1"/>
  <c r="BH95" i="26" s="1"/>
  <c r="BG94" i="26"/>
  <c r="BG95" i="26" s="1"/>
  <c r="BE80" i="26"/>
  <c r="BD85" i="26"/>
  <c r="BD86" i="26" s="1"/>
  <c r="BB71" i="26"/>
  <c r="BA76" i="26"/>
  <c r="BA77" i="26" s="1"/>
  <c r="BA242" i="26" s="1"/>
  <c r="BE161" i="26"/>
  <c r="BD168" i="26"/>
  <c r="BD171" i="26" s="1"/>
  <c r="BB148" i="26"/>
  <c r="BA155" i="26"/>
  <c r="BA158" i="26" s="1"/>
  <c r="BH194" i="26"/>
  <c r="BG194" i="26"/>
  <c r="BH142" i="26"/>
  <c r="BH145" i="26" s="1"/>
  <c r="AW143" i="26"/>
  <c r="BD182" i="26"/>
  <c r="BC183" i="26"/>
  <c r="AW196" i="26"/>
  <c r="AX195" i="26"/>
  <c r="AW197" i="26"/>
  <c r="AM144" i="26"/>
  <c r="AM145" i="26"/>
  <c r="AF248" i="21"/>
  <c r="AI211" i="21"/>
  <c r="AI212" i="21" s="1"/>
  <c r="AH194" i="21"/>
  <c r="AH195" i="21" s="1"/>
  <c r="AJ160" i="21"/>
  <c r="AJ161" i="21" s="1"/>
  <c r="AP231" i="21"/>
  <c r="AG249" i="21"/>
  <c r="AG253" i="21"/>
  <c r="AG257" i="21" s="1"/>
  <c r="AG25" i="21" s="1"/>
  <c r="AI193" i="20"/>
  <c r="AI194" i="20" s="1"/>
  <c r="AH142" i="20"/>
  <c r="AH143" i="20" s="1"/>
  <c r="AJ283" i="20"/>
  <c r="AJ284" i="20" s="1"/>
  <c r="AL249" i="20"/>
  <c r="AL250" i="20" s="1"/>
  <c r="BH68" i="23"/>
  <c r="BO63" i="23"/>
  <c r="BO65" i="23" s="1"/>
  <c r="BM63" i="23"/>
  <c r="BM65" i="23" s="1"/>
  <c r="BO59" i="23"/>
  <c r="BM59" i="23"/>
  <c r="BO68" i="22"/>
  <c r="BM68" i="22"/>
  <c r="BO59" i="22"/>
  <c r="BM59" i="22"/>
  <c r="BF50" i="1"/>
  <c r="BH59" i="1"/>
  <c r="BH56" i="1"/>
  <c r="BO54" i="1"/>
  <c r="BO56" i="1" s="1"/>
  <c r="BG60" i="1"/>
  <c r="BG24" i="1"/>
  <c r="BM54" i="1"/>
  <c r="BM56" i="1" s="1"/>
  <c r="BM59" i="1"/>
  <c r="BO68" i="1"/>
  <c r="BM68" i="1"/>
  <c r="AP101" i="23"/>
  <c r="AP92" i="23"/>
  <c r="AP88" i="23"/>
  <c r="AP90" i="23" s="1"/>
  <c r="AP114" i="23"/>
  <c r="AP113" i="23" s="1"/>
  <c r="AP85" i="23"/>
  <c r="AP81" i="23"/>
  <c r="AP83" i="23" s="1"/>
  <c r="AP78" i="23"/>
  <c r="AP74" i="23"/>
  <c r="AP76" i="23" s="1"/>
  <c r="AP10" i="8"/>
  <c r="AG116" i="23"/>
  <c r="AH106" i="23"/>
  <c r="AH105" i="23"/>
  <c r="AI78" i="23"/>
  <c r="AH48" i="25"/>
  <c r="AH51" i="25" s="1"/>
  <c r="AG75" i="25"/>
  <c r="AG78" i="25" s="1"/>
  <c r="AQ23" i="23"/>
  <c r="AJ7" i="23"/>
  <c r="AG104" i="23"/>
  <c r="AH118" i="23"/>
  <c r="AH36" i="23"/>
  <c r="AH10" i="23" s="1"/>
  <c r="AH16" i="8" s="1"/>
  <c r="AH117" i="23"/>
  <c r="AI102" i="23"/>
  <c r="AI104" i="23" s="1"/>
  <c r="AI35" i="23" s="1"/>
  <c r="AI114" i="23"/>
  <c r="AI116" i="23" s="1"/>
  <c r="AI10" i="8"/>
  <c r="AQ23" i="22"/>
  <c r="AJ7" i="22"/>
  <c r="AF16" i="8"/>
  <c r="BG45" i="1"/>
  <c r="BF47" i="1"/>
  <c r="BH65" i="23"/>
  <c r="BG69" i="23"/>
  <c r="AK23" i="23"/>
  <c r="AK7" i="23" s="1"/>
  <c r="AK51" i="23"/>
  <c r="AM45" i="23"/>
  <c r="AL47" i="23"/>
  <c r="BH69" i="22"/>
  <c r="AM45" i="22"/>
  <c r="AR45" i="22" s="1"/>
  <c r="AR47" i="22" s="1"/>
  <c r="AL47" i="22"/>
  <c r="AK51" i="22"/>
  <c r="AK23" i="22"/>
  <c r="AK7" i="22" s="1"/>
  <c r="BG25" i="23"/>
  <c r="BH60" i="23"/>
  <c r="BH24" i="23"/>
  <c r="BH60" i="22"/>
  <c r="BH24" i="22"/>
  <c r="BG25" i="22"/>
  <c r="BH69" i="1"/>
  <c r="BH25" i="1"/>
  <c r="BO25" i="1" s="1"/>
  <c r="AF245" i="16"/>
  <c r="AF25" i="16" s="1"/>
  <c r="AF24" i="16"/>
  <c r="AH189" i="16"/>
  <c r="AH190" i="16" s="1"/>
  <c r="AG172" i="16"/>
  <c r="AG173" i="16" s="1"/>
  <c r="AG192" i="16" s="1"/>
  <c r="AH228" i="21"/>
  <c r="AH229" i="21" s="1"/>
  <c r="AH231" i="21" s="1"/>
  <c r="AH248" i="21" s="1"/>
  <c r="AH177" i="21"/>
  <c r="AH178" i="21" s="1"/>
  <c r="AJ262" i="20"/>
  <c r="AK255" i="20"/>
  <c r="AK279" i="20"/>
  <c r="AK276" i="20"/>
  <c r="AK283" i="20" s="1"/>
  <c r="AK284" i="20" s="1"/>
  <c r="AL272" i="20"/>
  <c r="AJ228" i="20"/>
  <c r="AJ225" i="20"/>
  <c r="AK221" i="20"/>
  <c r="AM245" i="20"/>
  <c r="AM242" i="20"/>
  <c r="AM249" i="20" s="1"/>
  <c r="AM250" i="20" s="1"/>
  <c r="AW238" i="20"/>
  <c r="AI159" i="20"/>
  <c r="AI160" i="20" s="1"/>
  <c r="AK165" i="20"/>
  <c r="AJ172" i="20"/>
  <c r="AJ189" i="20"/>
  <c r="AJ186" i="20"/>
  <c r="AK182" i="20"/>
  <c r="AJ155" i="20"/>
  <c r="AJ152" i="20"/>
  <c r="AK148" i="20"/>
  <c r="AI138" i="20"/>
  <c r="AI135" i="20"/>
  <c r="AJ131" i="20"/>
  <c r="AH155" i="16"/>
  <c r="AH156" i="16" s="1"/>
  <c r="AG241" i="16"/>
  <c r="AP192" i="16"/>
  <c r="AI151" i="16"/>
  <c r="AI148" i="16"/>
  <c r="AJ144" i="16"/>
  <c r="AI185" i="16"/>
  <c r="AI182" i="16"/>
  <c r="AJ178" i="16"/>
  <c r="AH168" i="16"/>
  <c r="AI161" i="16"/>
  <c r="AH165" i="16"/>
  <c r="AH172" i="16" s="1"/>
  <c r="AH173" i="16" s="1"/>
  <c r="AD63" i="8"/>
  <c r="AI221" i="21"/>
  <c r="AI224" i="21"/>
  <c r="AJ217" i="21"/>
  <c r="AJ183" i="21"/>
  <c r="AI190" i="21"/>
  <c r="AI187" i="21"/>
  <c r="AJ166" i="21"/>
  <c r="AI173" i="21"/>
  <c r="AI170" i="21"/>
  <c r="AL149" i="21"/>
  <c r="AK156" i="21"/>
  <c r="AK153" i="21"/>
  <c r="AJ207" i="21"/>
  <c r="AJ204" i="21"/>
  <c r="AK200" i="21"/>
  <c r="AE63" i="8"/>
  <c r="AF43" i="26"/>
  <c r="AF8" i="26" s="1"/>
  <c r="AF10" i="28"/>
  <c r="AF75" i="28"/>
  <c r="AG74" i="28"/>
  <c r="AG69" i="28"/>
  <c r="AH68" i="28"/>
  <c r="AE54" i="28"/>
  <c r="AE12" i="28"/>
  <c r="AE128" i="8" s="1"/>
  <c r="AZ40" i="28"/>
  <c r="AZ43" i="28" s="1"/>
  <c r="AY8" i="28"/>
  <c r="AY83" i="8"/>
  <c r="AF48" i="28"/>
  <c r="AG45" i="28"/>
  <c r="AG10" i="28" s="1"/>
  <c r="AE10" i="29" l="1"/>
  <c r="AE66" i="8" s="1"/>
  <c r="AF17" i="29"/>
  <c r="AF21" i="29" s="1"/>
  <c r="AH34" i="30"/>
  <c r="AH42" i="30" s="1"/>
  <c r="AG13" i="30"/>
  <c r="AG76" i="8" s="1"/>
  <c r="AI22" i="30"/>
  <c r="AI30" i="30" s="1"/>
  <c r="AH8" i="30"/>
  <c r="AH67" i="8" s="1"/>
  <c r="AX240" i="26"/>
  <c r="AX243" i="26" s="1"/>
  <c r="AZ25" i="27"/>
  <c r="BG50" i="1"/>
  <c r="BH46" i="1"/>
  <c r="BH45" i="1" s="1"/>
  <c r="BM45" i="1" s="1"/>
  <c r="AZ102" i="8"/>
  <c r="AZ32" i="28" s="1"/>
  <c r="BA9" i="26"/>
  <c r="BA20" i="8" s="1"/>
  <c r="BE285" i="26"/>
  <c r="BE286" i="26" s="1"/>
  <c r="BF280" i="26"/>
  <c r="BE368" i="26"/>
  <c r="BE371" i="26" s="1"/>
  <c r="BF361" i="26"/>
  <c r="AZ395" i="26"/>
  <c r="AY396" i="26"/>
  <c r="AY397" i="26"/>
  <c r="AY444" i="26" s="1"/>
  <c r="BF409" i="26"/>
  <c r="BG408" i="26"/>
  <c r="BF410" i="26"/>
  <c r="BC271" i="26"/>
  <c r="BB276" i="26"/>
  <c r="BB277" i="26" s="1"/>
  <c r="BB442" i="26" s="1"/>
  <c r="BH381" i="26"/>
  <c r="BH384" i="26" s="1"/>
  <c r="AW382" i="26"/>
  <c r="AJ357" i="26"/>
  <c r="AK356" i="26"/>
  <c r="AJ358" i="26"/>
  <c r="AJ444" i="26" s="1"/>
  <c r="BB443" i="26"/>
  <c r="BC440" i="26" s="1"/>
  <c r="BB355" i="26"/>
  <c r="BB358" i="26" s="1"/>
  <c r="BC348" i="26"/>
  <c r="AZ344" i="26"/>
  <c r="BA343" i="26"/>
  <c r="BF161" i="26"/>
  <c r="BE168" i="26"/>
  <c r="BE171" i="26" s="1"/>
  <c r="BC71" i="26"/>
  <c r="BB76" i="26"/>
  <c r="BB77" i="26" s="1"/>
  <c r="BB242" i="26" s="1"/>
  <c r="BF80" i="26"/>
  <c r="BE85" i="26"/>
  <c r="BE86" i="26" s="1"/>
  <c r="BF208" i="26"/>
  <c r="BE210" i="26"/>
  <c r="BE209" i="26"/>
  <c r="BC148" i="26"/>
  <c r="BB155" i="26"/>
  <c r="BB158" i="26" s="1"/>
  <c r="AJ157" i="26"/>
  <c r="AK156" i="26"/>
  <c r="AJ158" i="26"/>
  <c r="AJ244" i="26" s="1"/>
  <c r="AW144" i="26"/>
  <c r="AX143" i="26"/>
  <c r="AW145" i="26"/>
  <c r="AY195" i="26"/>
  <c r="AX196" i="26"/>
  <c r="AX197" i="26"/>
  <c r="AX244" i="26" s="1"/>
  <c r="AX10" i="26" s="1"/>
  <c r="AX26" i="27" s="1"/>
  <c r="AX27" i="27" s="1"/>
  <c r="BE182" i="26"/>
  <c r="BD183" i="26"/>
  <c r="AI177" i="21"/>
  <c r="AI178" i="21" s="1"/>
  <c r="AI228" i="21"/>
  <c r="AI229" i="21" s="1"/>
  <c r="AH253" i="21"/>
  <c r="AH257" i="21" s="1"/>
  <c r="AH249" i="21"/>
  <c r="AF249" i="21"/>
  <c r="AF253" i="21"/>
  <c r="AF257" i="21" s="1"/>
  <c r="AP248" i="21"/>
  <c r="AP249" i="21" s="1"/>
  <c r="AF24" i="21"/>
  <c r="AP24" i="21" s="1"/>
  <c r="AJ159" i="20"/>
  <c r="AJ160" i="20" s="1"/>
  <c r="AJ232" i="20"/>
  <c r="AJ233" i="20" s="1"/>
  <c r="AM50" i="23"/>
  <c r="AT45" i="23"/>
  <c r="AT47" i="23" s="1"/>
  <c r="BM60" i="23"/>
  <c r="BM57" i="23"/>
  <c r="AR45" i="23"/>
  <c r="AR47" i="23" s="1"/>
  <c r="BO60" i="23"/>
  <c r="BO57" i="23"/>
  <c r="BO68" i="23"/>
  <c r="BM68" i="23"/>
  <c r="BM60" i="22"/>
  <c r="BM57" i="22"/>
  <c r="BO69" i="22"/>
  <c r="BO66" i="22"/>
  <c r="AM50" i="22"/>
  <c r="AT45" i="22"/>
  <c r="AT47" i="22" s="1"/>
  <c r="BO60" i="22"/>
  <c r="BO57" i="22"/>
  <c r="BM66" i="22"/>
  <c r="BM69" i="22"/>
  <c r="BM69" i="1"/>
  <c r="BM66" i="1"/>
  <c r="BM57" i="1"/>
  <c r="BM60" i="1"/>
  <c r="BH60" i="1"/>
  <c r="BH24" i="1"/>
  <c r="BO24" i="1" s="1"/>
  <c r="BO59" i="1"/>
  <c r="BO69" i="1"/>
  <c r="BO66" i="1"/>
  <c r="AP116" i="23"/>
  <c r="AP117" i="23" s="1"/>
  <c r="AP104" i="23"/>
  <c r="AP118" i="23"/>
  <c r="AK9" i="23"/>
  <c r="AK111" i="23"/>
  <c r="AK84" i="23"/>
  <c r="AK77" i="23"/>
  <c r="AK25" i="25"/>
  <c r="AK99" i="23"/>
  <c r="AK91" i="23"/>
  <c r="AI118" i="23"/>
  <c r="AI117" i="23"/>
  <c r="AI36" i="23"/>
  <c r="AI10" i="23" s="1"/>
  <c r="AI16" i="8" s="1"/>
  <c r="AG106" i="23"/>
  <c r="AG105" i="23"/>
  <c r="AG35" i="23"/>
  <c r="AG118" i="23"/>
  <c r="AG117" i="23"/>
  <c r="AG36" i="23"/>
  <c r="AP36" i="23" s="1"/>
  <c r="AI105" i="23"/>
  <c r="AI106" i="23"/>
  <c r="AJ9" i="23"/>
  <c r="AJ99" i="23"/>
  <c r="AQ99" i="23" s="1"/>
  <c r="AJ84" i="23"/>
  <c r="AJ77" i="23"/>
  <c r="AQ77" i="23" s="1"/>
  <c r="AJ111" i="23"/>
  <c r="AQ111" i="23" s="1"/>
  <c r="AJ91" i="23"/>
  <c r="AJ25" i="25"/>
  <c r="AQ7" i="23"/>
  <c r="AK9" i="22"/>
  <c r="AQ7" i="22"/>
  <c r="AJ9" i="22"/>
  <c r="AQ9" i="22" s="1"/>
  <c r="BG47" i="1"/>
  <c r="BH69" i="23"/>
  <c r="AL51" i="23"/>
  <c r="AL23" i="23"/>
  <c r="AL7" i="23" s="1"/>
  <c r="AM47" i="23"/>
  <c r="AW45" i="23"/>
  <c r="AM47" i="22"/>
  <c r="AW45" i="22"/>
  <c r="AL51" i="22"/>
  <c r="AL23" i="22"/>
  <c r="AL7" i="22" s="1"/>
  <c r="AL9" i="22" s="1"/>
  <c r="BO24" i="23"/>
  <c r="BM24" i="23"/>
  <c r="BH25" i="23"/>
  <c r="BH25" i="22"/>
  <c r="BO24" i="22"/>
  <c r="BM24" i="22"/>
  <c r="BM25" i="1"/>
  <c r="AH192" i="16"/>
  <c r="AH241" i="16" s="1"/>
  <c r="AP241" i="16"/>
  <c r="AG245" i="16"/>
  <c r="AG24" i="16"/>
  <c r="AJ211" i="21"/>
  <c r="AJ212" i="21" s="1"/>
  <c r="AK160" i="21"/>
  <c r="AK161" i="21" s="1"/>
  <c r="AI194" i="21"/>
  <c r="AI195" i="21" s="1"/>
  <c r="AX238" i="20"/>
  <c r="AW245" i="20"/>
  <c r="AW242" i="20"/>
  <c r="AL221" i="20"/>
  <c r="AK228" i="20"/>
  <c r="AK225" i="20"/>
  <c r="AK232" i="20" s="1"/>
  <c r="AK233" i="20" s="1"/>
  <c r="AM272" i="20"/>
  <c r="AL279" i="20"/>
  <c r="AL276" i="20"/>
  <c r="AL255" i="20"/>
  <c r="AK262" i="20"/>
  <c r="AI142" i="20"/>
  <c r="AI143" i="20" s="1"/>
  <c r="AJ193" i="20"/>
  <c r="AJ194" i="20" s="1"/>
  <c r="AK131" i="20"/>
  <c r="AJ138" i="20"/>
  <c r="AJ135" i="20"/>
  <c r="AJ142" i="20" s="1"/>
  <c r="AJ143" i="20" s="1"/>
  <c r="AL148" i="20"/>
  <c r="AK152" i="20"/>
  <c r="AK159" i="20" s="1"/>
  <c r="AK160" i="20" s="1"/>
  <c r="AK155" i="20"/>
  <c r="AL182" i="20"/>
  <c r="AK186" i="20"/>
  <c r="AK189" i="20"/>
  <c r="AK172" i="20"/>
  <c r="AL165" i="20"/>
  <c r="AI155" i="16"/>
  <c r="AI156" i="16" s="1"/>
  <c r="AI189" i="16"/>
  <c r="AI190" i="16" s="1"/>
  <c r="AI168" i="16"/>
  <c r="AI165" i="16"/>
  <c r="AJ161" i="16"/>
  <c r="AK178" i="16"/>
  <c r="AJ185" i="16"/>
  <c r="AJ182" i="16"/>
  <c r="AK144" i="16"/>
  <c r="AJ151" i="16"/>
  <c r="AJ148" i="16"/>
  <c r="AL200" i="21"/>
  <c r="AK207" i="21"/>
  <c r="AK204" i="21"/>
  <c r="AJ224" i="21"/>
  <c r="AJ221" i="21"/>
  <c r="AK217" i="21"/>
  <c r="AH24" i="21"/>
  <c r="AL156" i="21"/>
  <c r="AL153" i="21"/>
  <c r="AM149" i="21"/>
  <c r="AJ173" i="21"/>
  <c r="AJ170" i="21"/>
  <c r="AK166" i="21"/>
  <c r="AJ190" i="21"/>
  <c r="AJ187" i="21"/>
  <c r="AK183" i="21"/>
  <c r="AF63" i="8"/>
  <c r="AG43" i="26"/>
  <c r="AG8" i="26" s="1"/>
  <c r="AI68" i="28"/>
  <c r="AH69" i="28"/>
  <c r="AP46" i="28"/>
  <c r="AG75" i="28"/>
  <c r="AH74" i="28"/>
  <c r="AF12" i="28"/>
  <c r="AF128" i="8" s="1"/>
  <c r="AF54" i="28"/>
  <c r="BA40" i="28"/>
  <c r="BA43" i="28" s="1"/>
  <c r="AZ83" i="8"/>
  <c r="AZ8" i="28"/>
  <c r="AH45" i="28"/>
  <c r="AG48" i="28"/>
  <c r="AF10" i="29" l="1"/>
  <c r="AF66" i="8" s="1"/>
  <c r="AG17" i="29"/>
  <c r="AG21" i="29" s="1"/>
  <c r="AJ22" i="30"/>
  <c r="AJ30" i="30" s="1"/>
  <c r="AI8" i="30"/>
  <c r="AI67" i="8" s="1"/>
  <c r="AI34" i="30"/>
  <c r="AI42" i="30" s="1"/>
  <c r="AH13" i="30"/>
  <c r="AH76" i="8" s="1"/>
  <c r="AP11" i="28"/>
  <c r="AP48" i="8" s="1"/>
  <c r="AY240" i="26"/>
  <c r="AY243" i="26" s="1"/>
  <c r="BA25" i="27"/>
  <c r="AJ10" i="26"/>
  <c r="AJ26" i="27" s="1"/>
  <c r="AJ27" i="27" s="1"/>
  <c r="BA102" i="8"/>
  <c r="BA32" i="28" s="1"/>
  <c r="BB9" i="26"/>
  <c r="BB20" i="8" s="1"/>
  <c r="BK20" i="8" s="1"/>
  <c r="BC276" i="26"/>
  <c r="BC277" i="26" s="1"/>
  <c r="BC442" i="26" s="1"/>
  <c r="BC443" i="26" s="1"/>
  <c r="BD440" i="26" s="1"/>
  <c r="BD271" i="26"/>
  <c r="BG409" i="26"/>
  <c r="BH408" i="26"/>
  <c r="BG410" i="26"/>
  <c r="BG361" i="26"/>
  <c r="BF368" i="26"/>
  <c r="BF371" i="26" s="1"/>
  <c r="BF285" i="26"/>
  <c r="BF286" i="26" s="1"/>
  <c r="BG280" i="26"/>
  <c r="BB343" i="26"/>
  <c r="BA344" i="26"/>
  <c r="BC355" i="26"/>
  <c r="BC358" i="26" s="1"/>
  <c r="BD348" i="26"/>
  <c r="AK357" i="26"/>
  <c r="AL356" i="26"/>
  <c r="AK358" i="26"/>
  <c r="AK444" i="26" s="1"/>
  <c r="AW383" i="26"/>
  <c r="AX382" i="26"/>
  <c r="AW384" i="26"/>
  <c r="AZ396" i="26"/>
  <c r="BA395" i="26"/>
  <c r="AZ397" i="26"/>
  <c r="AZ444" i="26" s="1"/>
  <c r="AK157" i="26"/>
  <c r="AK158" i="26"/>
  <c r="AK244" i="26" s="1"/>
  <c r="AK10" i="26" s="1"/>
  <c r="AK26" i="27" s="1"/>
  <c r="AK27" i="27" s="1"/>
  <c r="AL156" i="26"/>
  <c r="BD148" i="26"/>
  <c r="BC155" i="26"/>
  <c r="BC158" i="26" s="1"/>
  <c r="BF209" i="26"/>
  <c r="BF210" i="26"/>
  <c r="BG208" i="26"/>
  <c r="BG80" i="26"/>
  <c r="BF85" i="26"/>
  <c r="BF86" i="26" s="1"/>
  <c r="BD71" i="26"/>
  <c r="BC76" i="26"/>
  <c r="BC77" i="26" s="1"/>
  <c r="BC242" i="26" s="1"/>
  <c r="BG161" i="26"/>
  <c r="BF168" i="26"/>
  <c r="BF171" i="26" s="1"/>
  <c r="AY143" i="26"/>
  <c r="AX144" i="26"/>
  <c r="BE183" i="26"/>
  <c r="BF182" i="26"/>
  <c r="AY196" i="26"/>
  <c r="AZ195" i="26"/>
  <c r="AY197" i="26"/>
  <c r="AY244" i="26" s="1"/>
  <c r="AY10" i="26" s="1"/>
  <c r="AY26" i="27" s="1"/>
  <c r="AY27" i="27" s="1"/>
  <c r="AJ194" i="21"/>
  <c r="AJ195" i="21" s="1"/>
  <c r="AL160" i="21"/>
  <c r="AL161" i="21" s="1"/>
  <c r="AJ228" i="21"/>
  <c r="AJ229" i="21" s="1"/>
  <c r="AK211" i="21"/>
  <c r="AK212" i="21" s="1"/>
  <c r="AI231" i="21"/>
  <c r="AI248" i="21" s="1"/>
  <c r="AF25" i="21"/>
  <c r="AP257" i="21"/>
  <c r="AH25" i="21"/>
  <c r="AL283" i="20"/>
  <c r="AL284" i="20" s="1"/>
  <c r="AW249" i="20"/>
  <c r="AW250" i="20" s="1"/>
  <c r="AW50" i="23"/>
  <c r="BO69" i="23"/>
  <c r="BO66" i="23"/>
  <c r="BM69" i="23"/>
  <c r="BM66" i="23"/>
  <c r="AT50" i="23"/>
  <c r="AR50" i="23"/>
  <c r="AW50" i="22"/>
  <c r="AT50" i="22"/>
  <c r="AR50" i="22"/>
  <c r="BO60" i="1"/>
  <c r="BO57" i="1"/>
  <c r="BH50" i="1"/>
  <c r="BO45" i="1"/>
  <c r="BM24" i="1"/>
  <c r="AQ109" i="23"/>
  <c r="AQ110" i="23" s="1"/>
  <c r="AQ91" i="23"/>
  <c r="AQ78" i="23"/>
  <c r="AQ74" i="23"/>
  <c r="AQ76" i="23" s="1"/>
  <c r="AQ97" i="23"/>
  <c r="AQ98" i="23" s="1"/>
  <c r="AK78" i="23"/>
  <c r="AQ84" i="23"/>
  <c r="AP105" i="23"/>
  <c r="AP106" i="23"/>
  <c r="AL9" i="23"/>
  <c r="AL111" i="23"/>
  <c r="AL25" i="25"/>
  <c r="AL91" i="23"/>
  <c r="AL92" i="23" s="1"/>
  <c r="AL77" i="23"/>
  <c r="AL78" i="23" s="1"/>
  <c r="AL99" i="23"/>
  <c r="AL84" i="23"/>
  <c r="AL85" i="23" s="1"/>
  <c r="AJ92" i="23"/>
  <c r="AJ78" i="23"/>
  <c r="AJ102" i="23"/>
  <c r="AQ102" i="23" s="1"/>
  <c r="AJ10" i="8"/>
  <c r="AQ10" i="8" s="1"/>
  <c r="AJ114" i="23"/>
  <c r="AQ9" i="23"/>
  <c r="AG10" i="23"/>
  <c r="AP35" i="23"/>
  <c r="AK92" i="23"/>
  <c r="AK102" i="23"/>
  <c r="AK10" i="8"/>
  <c r="AK114" i="23"/>
  <c r="AK116" i="23" s="1"/>
  <c r="AI48" i="25"/>
  <c r="AI51" i="25" s="1"/>
  <c r="AH75" i="25"/>
  <c r="AH78" i="25" s="1"/>
  <c r="AJ85" i="23"/>
  <c r="AJ48" i="25"/>
  <c r="AJ51" i="25" s="1"/>
  <c r="AI75" i="25"/>
  <c r="AI78" i="25" s="1"/>
  <c r="AK85" i="23"/>
  <c r="BH47" i="1"/>
  <c r="AX45" i="23"/>
  <c r="AX50" i="23" s="1"/>
  <c r="AW47" i="23"/>
  <c r="AM51" i="23"/>
  <c r="AM23" i="23"/>
  <c r="AM7" i="23" s="1"/>
  <c r="AX45" i="22"/>
  <c r="AX50" i="22" s="1"/>
  <c r="AW47" i="22"/>
  <c r="AM23" i="22"/>
  <c r="AM7" i="22" s="1"/>
  <c r="AM51" i="22"/>
  <c r="BO25" i="23"/>
  <c r="BM25" i="23"/>
  <c r="BO25" i="22"/>
  <c r="BM25" i="22"/>
  <c r="AH245" i="16"/>
  <c r="AH25" i="16" s="1"/>
  <c r="AH24" i="16"/>
  <c r="AG25" i="16"/>
  <c r="AP245" i="16"/>
  <c r="AP24" i="16"/>
  <c r="AJ177" i="21"/>
  <c r="AJ178" i="21" s="1"/>
  <c r="AJ231" i="21" s="1"/>
  <c r="AJ248" i="21" s="1"/>
  <c r="AM279" i="20"/>
  <c r="AM276" i="20"/>
  <c r="AM283" i="20" s="1"/>
  <c r="AM284" i="20" s="1"/>
  <c r="AW272" i="20"/>
  <c r="AL228" i="20"/>
  <c r="AL225" i="20"/>
  <c r="AM221" i="20"/>
  <c r="AX245" i="20"/>
  <c r="AX242" i="20"/>
  <c r="AX249" i="20" s="1"/>
  <c r="AX250" i="20" s="1"/>
  <c r="AY238" i="20"/>
  <c r="AL262" i="20"/>
  <c r="AM255" i="20"/>
  <c r="AK193" i="20"/>
  <c r="AK194" i="20" s="1"/>
  <c r="AL189" i="20"/>
  <c r="AL186" i="20"/>
  <c r="AM182" i="20"/>
  <c r="AM165" i="20"/>
  <c r="AL172" i="20"/>
  <c r="AL155" i="20"/>
  <c r="AL152" i="20"/>
  <c r="AM148" i="20"/>
  <c r="AK138" i="20"/>
  <c r="AK135" i="20"/>
  <c r="AL131" i="20"/>
  <c r="AJ189" i="16"/>
  <c r="AJ190" i="16" s="1"/>
  <c r="AI172" i="16"/>
  <c r="AI173" i="16" s="1"/>
  <c r="AI192" i="16" s="1"/>
  <c r="AI241" i="16" s="1"/>
  <c r="AJ155" i="16"/>
  <c r="AJ156" i="16" s="1"/>
  <c r="AK151" i="16"/>
  <c r="AK148" i="16"/>
  <c r="AL144" i="16"/>
  <c r="AK185" i="16"/>
  <c r="AK182" i="16"/>
  <c r="AL178" i="16"/>
  <c r="AJ168" i="16"/>
  <c r="AK161" i="16"/>
  <c r="AJ165" i="16"/>
  <c r="AJ172" i="16" s="1"/>
  <c r="AJ173" i="16" s="1"/>
  <c r="AJ24" i="21"/>
  <c r="AL183" i="21"/>
  <c r="AK190" i="21"/>
  <c r="AK187" i="21"/>
  <c r="AL166" i="21"/>
  <c r="AK173" i="21"/>
  <c r="AK170" i="21"/>
  <c r="AW149" i="21"/>
  <c r="AM156" i="21"/>
  <c r="AM153" i="21"/>
  <c r="AL207" i="21"/>
  <c r="AL204" i="21"/>
  <c r="AM200" i="21"/>
  <c r="AK224" i="21"/>
  <c r="AK221" i="21"/>
  <c r="AL217" i="21"/>
  <c r="AG63" i="8"/>
  <c r="AH43" i="26"/>
  <c r="AH8" i="26" s="1"/>
  <c r="AH10" i="28"/>
  <c r="AH75" i="28"/>
  <c r="AI74" i="28"/>
  <c r="AJ68" i="28"/>
  <c r="AI69" i="28"/>
  <c r="AG54" i="28"/>
  <c r="AG12" i="28"/>
  <c r="AG128" i="8" s="1"/>
  <c r="BB40" i="28"/>
  <c r="BB43" i="28" s="1"/>
  <c r="BA8" i="28"/>
  <c r="BA83" i="8"/>
  <c r="AH48" i="28"/>
  <c r="AI45" i="28"/>
  <c r="AI10" i="28" s="1"/>
  <c r="AG10" i="29" l="1"/>
  <c r="AG66" i="8" s="1"/>
  <c r="AH17" i="29"/>
  <c r="AH21" i="29" s="1"/>
  <c r="AJ34" i="30"/>
  <c r="AJ42" i="30" s="1"/>
  <c r="AI13" i="30"/>
  <c r="AI76" i="8" s="1"/>
  <c r="AK22" i="30"/>
  <c r="AK30" i="30" s="1"/>
  <c r="AJ8" i="30"/>
  <c r="AJ67" i="8" s="1"/>
  <c r="AZ240" i="26"/>
  <c r="AZ243" i="26" s="1"/>
  <c r="BB25" i="27"/>
  <c r="BB102" i="8"/>
  <c r="BB32" i="28" s="1"/>
  <c r="BK32" i="28" s="1"/>
  <c r="BC9" i="26"/>
  <c r="BC20" i="8" s="1"/>
  <c r="BB395" i="26"/>
  <c r="BA396" i="26"/>
  <c r="BA397" i="26"/>
  <c r="BA444" i="26" s="1"/>
  <c r="AL357" i="26"/>
  <c r="AM356" i="26"/>
  <c r="AL358" i="26"/>
  <c r="AL444" i="26" s="1"/>
  <c r="BD355" i="26"/>
  <c r="BD358" i="26" s="1"/>
  <c r="BE348" i="26"/>
  <c r="BG285" i="26"/>
  <c r="BG286" i="26" s="1"/>
  <c r="BH280" i="26"/>
  <c r="BH285" i="26" s="1"/>
  <c r="BH286" i="26" s="1"/>
  <c r="AX383" i="26"/>
  <c r="AY382" i="26"/>
  <c r="BB344" i="26"/>
  <c r="BC343" i="26"/>
  <c r="BG368" i="26"/>
  <c r="BG371" i="26" s="1"/>
  <c r="BH361" i="26"/>
  <c r="BH409" i="26"/>
  <c r="BH410" i="26"/>
  <c r="BE271" i="26"/>
  <c r="BD276" i="26"/>
  <c r="BD277" i="26" s="1"/>
  <c r="BD442" i="26" s="1"/>
  <c r="BD443" i="26" s="1"/>
  <c r="BE440" i="26" s="1"/>
  <c r="BH161" i="26"/>
  <c r="BG168" i="26"/>
  <c r="BG171" i="26" s="1"/>
  <c r="BE71" i="26"/>
  <c r="BD76" i="26"/>
  <c r="BD77" i="26" s="1"/>
  <c r="BD242" i="26" s="1"/>
  <c r="BH80" i="26"/>
  <c r="BH85" i="26" s="1"/>
  <c r="BH86" i="26" s="1"/>
  <c r="BG85" i="26"/>
  <c r="BG86" i="26" s="1"/>
  <c r="AL157" i="26"/>
  <c r="AM156" i="26"/>
  <c r="AL158" i="26"/>
  <c r="AL244" i="26" s="1"/>
  <c r="BG209" i="26"/>
  <c r="BH208" i="26"/>
  <c r="BG210" i="26"/>
  <c r="BE148" i="26"/>
  <c r="BD155" i="26"/>
  <c r="BD158" i="26" s="1"/>
  <c r="AZ143" i="26"/>
  <c r="AY144" i="26"/>
  <c r="BA195" i="26"/>
  <c r="AZ196" i="26"/>
  <c r="AZ197" i="26"/>
  <c r="AZ244" i="26" s="1"/>
  <c r="AZ10" i="26" s="1"/>
  <c r="AZ26" i="27" s="1"/>
  <c r="AZ27" i="27" s="1"/>
  <c r="BF183" i="26"/>
  <c r="BG182" i="26"/>
  <c r="AK228" i="21"/>
  <c r="AK229" i="21" s="1"/>
  <c r="AK177" i="21"/>
  <c r="AK178" i="21" s="1"/>
  <c r="AQ231" i="21"/>
  <c r="AI249" i="21"/>
  <c r="AI253" i="21"/>
  <c r="AI257" i="21" s="1"/>
  <c r="AQ248" i="21"/>
  <c r="AQ249" i="21" s="1"/>
  <c r="AJ249" i="21"/>
  <c r="AJ253" i="21"/>
  <c r="AJ257" i="21" s="1"/>
  <c r="AJ25" i="21" s="1"/>
  <c r="AP25" i="21"/>
  <c r="AI24" i="21"/>
  <c r="AQ24" i="21" s="1"/>
  <c r="AL193" i="20"/>
  <c r="AL194" i="20" s="1"/>
  <c r="AL232" i="20"/>
  <c r="AL233" i="20" s="1"/>
  <c r="AJ192" i="16"/>
  <c r="AT51" i="23"/>
  <c r="AT48" i="23"/>
  <c r="AR51" i="23"/>
  <c r="AR48" i="23"/>
  <c r="AT51" i="22"/>
  <c r="AT48" i="22"/>
  <c r="AR51" i="22"/>
  <c r="AR48" i="22"/>
  <c r="BO50" i="1"/>
  <c r="BM50" i="1"/>
  <c r="AQ101" i="23"/>
  <c r="AQ114" i="23"/>
  <c r="AQ113" i="23" s="1"/>
  <c r="AQ92" i="23"/>
  <c r="AQ88" i="23"/>
  <c r="AQ90" i="23" s="1"/>
  <c r="AK104" i="23"/>
  <c r="AK106" i="23" s="1"/>
  <c r="AQ85" i="23"/>
  <c r="AQ81" i="23"/>
  <c r="AQ83" i="23" s="1"/>
  <c r="AM9" i="23"/>
  <c r="AM99" i="23"/>
  <c r="AT99" i="23" s="1"/>
  <c r="AM84" i="23"/>
  <c r="AT84" i="23" s="1"/>
  <c r="AM111" i="23"/>
  <c r="AT111" i="23" s="1"/>
  <c r="AM91" i="23"/>
  <c r="AT91" i="23" s="1"/>
  <c r="AM77" i="23"/>
  <c r="AT77" i="23" s="1"/>
  <c r="AM25" i="25"/>
  <c r="AT7" i="23"/>
  <c r="G60" i="32" s="1"/>
  <c r="G63" i="32" s="1"/>
  <c r="AR7" i="23"/>
  <c r="AK118" i="23"/>
  <c r="AK117" i="23"/>
  <c r="AK36" i="23"/>
  <c r="AP10" i="23"/>
  <c r="AG16" i="8"/>
  <c r="AP16" i="8" s="1"/>
  <c r="AJ116" i="23"/>
  <c r="AJ75" i="25"/>
  <c r="AJ78" i="25" s="1"/>
  <c r="AK48" i="25"/>
  <c r="AK51" i="25" s="1"/>
  <c r="AJ104" i="23"/>
  <c r="AQ104" i="23" s="1"/>
  <c r="AL10" i="8"/>
  <c r="AL102" i="23"/>
  <c r="AL104" i="23" s="1"/>
  <c r="AL114" i="23"/>
  <c r="AL116" i="23" s="1"/>
  <c r="AM9" i="22"/>
  <c r="AT7" i="22"/>
  <c r="G50" i="32" s="1"/>
  <c r="AR7" i="22"/>
  <c r="AR23" i="23"/>
  <c r="AT23" i="23"/>
  <c r="AW51" i="23"/>
  <c r="AW23" i="23"/>
  <c r="AW7" i="23" s="1"/>
  <c r="AX47" i="23"/>
  <c r="AY45" i="23"/>
  <c r="AY50" i="23" s="1"/>
  <c r="BJ50" i="23" s="1"/>
  <c r="AW23" i="22"/>
  <c r="AW7" i="22" s="1"/>
  <c r="AW51" i="22"/>
  <c r="AR23" i="22"/>
  <c r="AT23" i="22"/>
  <c r="AX47" i="22"/>
  <c r="AY45" i="22"/>
  <c r="AI245" i="16"/>
  <c r="AI24" i="16"/>
  <c r="AK189" i="16"/>
  <c r="AK190" i="16" s="1"/>
  <c r="AP25" i="16"/>
  <c r="AL211" i="21"/>
  <c r="AL212" i="21" s="1"/>
  <c r="AM160" i="21"/>
  <c r="AM161" i="21" s="1"/>
  <c r="AK194" i="21"/>
  <c r="AK195" i="21" s="1"/>
  <c r="AK231" i="21" s="1"/>
  <c r="AK248" i="21" s="1"/>
  <c r="AZ238" i="20"/>
  <c r="AY245" i="20"/>
  <c r="AY242" i="20"/>
  <c r="AY249" i="20" s="1"/>
  <c r="AY250" i="20" s="1"/>
  <c r="AW221" i="20"/>
  <c r="AM228" i="20"/>
  <c r="AM225" i="20"/>
  <c r="AX272" i="20"/>
  <c r="AW279" i="20"/>
  <c r="AW276" i="20"/>
  <c r="AW283" i="20" s="1"/>
  <c r="AW284" i="20" s="1"/>
  <c r="AW255" i="20"/>
  <c r="AM262" i="20"/>
  <c r="AL159" i="20"/>
  <c r="AL160" i="20" s="1"/>
  <c r="AK142" i="20"/>
  <c r="AK143" i="20" s="1"/>
  <c r="AM131" i="20"/>
  <c r="AL138" i="20"/>
  <c r="AL135" i="20"/>
  <c r="AW148" i="20"/>
  <c r="AM155" i="20"/>
  <c r="AM152" i="20"/>
  <c r="AM172" i="20"/>
  <c r="AW165" i="20"/>
  <c r="AW182" i="20"/>
  <c r="AM189" i="20"/>
  <c r="AM186" i="20"/>
  <c r="AK155" i="16"/>
  <c r="AK156" i="16" s="1"/>
  <c r="AJ241" i="16"/>
  <c r="AQ192" i="16"/>
  <c r="AK168" i="16"/>
  <c r="AK165" i="16"/>
  <c r="AL161" i="16"/>
  <c r="AM178" i="16"/>
  <c r="AL185" i="16"/>
  <c r="AL182" i="16"/>
  <c r="AM144" i="16"/>
  <c r="AL151" i="16"/>
  <c r="AL148" i="16"/>
  <c r="AW156" i="21"/>
  <c r="AW153" i="21"/>
  <c r="AX149" i="21"/>
  <c r="AL173" i="21"/>
  <c r="AL170" i="21"/>
  <c r="AM166" i="21"/>
  <c r="AL190" i="21"/>
  <c r="AL187" i="21"/>
  <c r="AM183" i="21"/>
  <c r="AL224" i="21"/>
  <c r="AL221" i="21"/>
  <c r="AM217" i="21"/>
  <c r="AW200" i="21"/>
  <c r="AM204" i="21"/>
  <c r="AM207" i="21"/>
  <c r="AH63" i="8"/>
  <c r="AI43" i="26"/>
  <c r="AI8" i="26" s="1"/>
  <c r="BC25" i="27"/>
  <c r="AJ69" i="28"/>
  <c r="AK68" i="28"/>
  <c r="AI75" i="28"/>
  <c r="AJ74" i="28"/>
  <c r="AH12" i="28"/>
  <c r="AH128" i="8" s="1"/>
  <c r="AH54" i="28"/>
  <c r="BC40" i="28"/>
  <c r="BC43" i="28" s="1"/>
  <c r="BB83" i="8"/>
  <c r="BB8" i="28"/>
  <c r="AJ45" i="28"/>
  <c r="AJ10" i="28" s="1"/>
  <c r="AI48" i="28"/>
  <c r="BD9" i="26" l="1"/>
  <c r="BD20" i="8" s="1"/>
  <c r="AH10" i="29"/>
  <c r="AH66" i="8" s="1"/>
  <c r="AI17" i="29"/>
  <c r="AI21" i="29" s="1"/>
  <c r="AL22" i="30"/>
  <c r="AL30" i="30" s="1"/>
  <c r="AK8" i="30"/>
  <c r="AK67" i="8" s="1"/>
  <c r="AK34" i="30"/>
  <c r="AK42" i="30" s="1"/>
  <c r="AJ13" i="30"/>
  <c r="AJ76" i="8" s="1"/>
  <c r="BA240" i="26"/>
  <c r="BA243" i="26" s="1"/>
  <c r="AL10" i="26"/>
  <c r="AL26" i="27" s="1"/>
  <c r="AL27" i="27" s="1"/>
  <c r="BC102" i="8"/>
  <c r="BC32" i="28" s="1"/>
  <c r="BH368" i="26"/>
  <c r="BH371" i="26" s="1"/>
  <c r="AW369" i="26"/>
  <c r="BD343" i="26"/>
  <c r="BC344" i="26"/>
  <c r="BE276" i="26"/>
  <c r="BE277" i="26" s="1"/>
  <c r="BE442" i="26" s="1"/>
  <c r="BE443" i="26" s="1"/>
  <c r="BF440" i="26" s="1"/>
  <c r="BF271" i="26"/>
  <c r="AY383" i="26"/>
  <c r="AZ382" i="26"/>
  <c r="BE355" i="26"/>
  <c r="BE358" i="26" s="1"/>
  <c r="BF348" i="26"/>
  <c r="AM357" i="26"/>
  <c r="AM358" i="26"/>
  <c r="AM444" i="26" s="1"/>
  <c r="BB396" i="26"/>
  <c r="BC395" i="26"/>
  <c r="BB397" i="26"/>
  <c r="BB444" i="26" s="1"/>
  <c r="BF148" i="26"/>
  <c r="BE155" i="26"/>
  <c r="BE158" i="26" s="1"/>
  <c r="BH210" i="26"/>
  <c r="BH209" i="26"/>
  <c r="AM157" i="26"/>
  <c r="AM158" i="26"/>
  <c r="AM244" i="26" s="1"/>
  <c r="BF71" i="26"/>
  <c r="BE76" i="26"/>
  <c r="BE77" i="26" s="1"/>
  <c r="BE242" i="26" s="1"/>
  <c r="BH168" i="26"/>
  <c r="BH171" i="26" s="1"/>
  <c r="AW169" i="26"/>
  <c r="BA143" i="26"/>
  <c r="AZ144" i="26"/>
  <c r="BH182" i="26"/>
  <c r="BH183" i="26" s="1"/>
  <c r="BG183" i="26"/>
  <c r="BB195" i="26"/>
  <c r="BA196" i="26"/>
  <c r="BA197" i="26"/>
  <c r="BA244" i="26" s="1"/>
  <c r="BA10" i="26" s="1"/>
  <c r="BA26" i="27" s="1"/>
  <c r="BA27" i="27" s="1"/>
  <c r="AK253" i="21"/>
  <c r="AK257" i="21" s="1"/>
  <c r="AK249" i="21"/>
  <c r="AK24" i="21"/>
  <c r="AM211" i="21"/>
  <c r="AM212" i="21" s="1"/>
  <c r="AL194" i="21"/>
  <c r="AL195" i="21" s="1"/>
  <c r="AW160" i="21"/>
  <c r="AW161" i="21" s="1"/>
  <c r="AI25" i="21"/>
  <c r="AQ257" i="21"/>
  <c r="AM232" i="20"/>
  <c r="AM233" i="20" s="1"/>
  <c r="BJ51" i="23"/>
  <c r="BJ48" i="23"/>
  <c r="BJ45" i="23"/>
  <c r="BJ47" i="23" s="1"/>
  <c r="AY50" i="22"/>
  <c r="BJ45" i="22"/>
  <c r="BJ47" i="22" s="1"/>
  <c r="BM48" i="1"/>
  <c r="BO48" i="1"/>
  <c r="AQ116" i="23"/>
  <c r="AQ118" i="23" s="1"/>
  <c r="AK35" i="23"/>
  <c r="AK10" i="23" s="1"/>
  <c r="AK16" i="8" s="1"/>
  <c r="AK105" i="23"/>
  <c r="AT92" i="23"/>
  <c r="AT88" i="23"/>
  <c r="AT90" i="23" s="1"/>
  <c r="AT85" i="23"/>
  <c r="AT81" i="23"/>
  <c r="AT83" i="23" s="1"/>
  <c r="AR91" i="23"/>
  <c r="AR99" i="23"/>
  <c r="AR97" i="23" s="1"/>
  <c r="AR98" i="23" s="1"/>
  <c r="AQ106" i="23"/>
  <c r="AQ105" i="23"/>
  <c r="G26" i="32"/>
  <c r="AT78" i="23"/>
  <c r="AT74" i="23"/>
  <c r="AT76" i="23" s="1"/>
  <c r="AT109" i="23"/>
  <c r="AT110" i="23" s="1"/>
  <c r="AT97" i="23"/>
  <c r="AT98" i="23" s="1"/>
  <c r="AR77" i="23"/>
  <c r="AR84" i="23"/>
  <c r="AR111" i="23"/>
  <c r="AR109" i="23" s="1"/>
  <c r="AR110" i="23" s="1"/>
  <c r="AL118" i="23"/>
  <c r="AL36" i="23"/>
  <c r="AL117" i="23"/>
  <c r="AL105" i="23"/>
  <c r="AL106" i="23"/>
  <c r="AJ105" i="23"/>
  <c r="AJ106" i="23"/>
  <c r="AJ35" i="23"/>
  <c r="AM78" i="23"/>
  <c r="AM102" i="23"/>
  <c r="AM114" i="23"/>
  <c r="AR114" i="23" s="1"/>
  <c r="AM10" i="8"/>
  <c r="AT10" i="8" s="1"/>
  <c r="AT9" i="23"/>
  <c r="AR9" i="23"/>
  <c r="AW9" i="23"/>
  <c r="AW84" i="23"/>
  <c r="AW111" i="23"/>
  <c r="AW99" i="23"/>
  <c r="AW91" i="23"/>
  <c r="AW77" i="23"/>
  <c r="AW25" i="25"/>
  <c r="AL35" i="23"/>
  <c r="AJ118" i="23"/>
  <c r="AJ117" i="23"/>
  <c r="AJ36" i="23"/>
  <c r="AQ36" i="23" s="1"/>
  <c r="AK75" i="25"/>
  <c r="AK78" i="25" s="1"/>
  <c r="AL48" i="25"/>
  <c r="AL51" i="25" s="1"/>
  <c r="AM92" i="23"/>
  <c r="AM85" i="23"/>
  <c r="AW9" i="22"/>
  <c r="AT9" i="22"/>
  <c r="AR9" i="22"/>
  <c r="AX51" i="23"/>
  <c r="AX23" i="23"/>
  <c r="AX7" i="23" s="1"/>
  <c r="AY47" i="23"/>
  <c r="AZ45" i="23"/>
  <c r="AZ45" i="22"/>
  <c r="AY47" i="22"/>
  <c r="AX23" i="22"/>
  <c r="AX7" i="22" s="1"/>
  <c r="AX9" i="22" s="1"/>
  <c r="AX51" i="22"/>
  <c r="AQ241" i="16"/>
  <c r="AJ245" i="16"/>
  <c r="AJ25" i="16" s="1"/>
  <c r="AJ24" i="16"/>
  <c r="AQ24" i="16" s="1"/>
  <c r="AI25" i="16"/>
  <c r="AQ25" i="16" s="1"/>
  <c r="AL228" i="21"/>
  <c r="AL229" i="21" s="1"/>
  <c r="AL177" i="21"/>
  <c r="AL178" i="21" s="1"/>
  <c r="AL231" i="21" s="1"/>
  <c r="AL248" i="21" s="1"/>
  <c r="AW262" i="20"/>
  <c r="AX255" i="20"/>
  <c r="AX279" i="20"/>
  <c r="AX276" i="20"/>
  <c r="AY272" i="20"/>
  <c r="AW228" i="20"/>
  <c r="AW225" i="20"/>
  <c r="AW232" i="20" s="1"/>
  <c r="AW233" i="20" s="1"/>
  <c r="AX221" i="20"/>
  <c r="AZ245" i="20"/>
  <c r="AZ242" i="20"/>
  <c r="BA238" i="20"/>
  <c r="AM193" i="20"/>
  <c r="AM194" i="20" s="1"/>
  <c r="AM159" i="20"/>
  <c r="AM160" i="20" s="1"/>
  <c r="AL142" i="20"/>
  <c r="AL143" i="20" s="1"/>
  <c r="AW189" i="20"/>
  <c r="AW186" i="20"/>
  <c r="AX182" i="20"/>
  <c r="AX165" i="20"/>
  <c r="AW172" i="20"/>
  <c r="AW155" i="20"/>
  <c r="AW152" i="20"/>
  <c r="AW159" i="20" s="1"/>
  <c r="AW160" i="20" s="1"/>
  <c r="AX148" i="20"/>
  <c r="AM138" i="20"/>
  <c r="AM135" i="20"/>
  <c r="AW131" i="20"/>
  <c r="AQ46" i="28"/>
  <c r="AL155" i="16"/>
  <c r="AL156" i="16" s="1"/>
  <c r="AL189" i="16"/>
  <c r="AL190" i="16" s="1"/>
  <c r="AK172" i="16"/>
  <c r="AK173" i="16" s="1"/>
  <c r="AK192" i="16" s="1"/>
  <c r="AK241" i="16" s="1"/>
  <c r="AM151" i="16"/>
  <c r="AM148" i="16"/>
  <c r="AW144" i="16"/>
  <c r="AM185" i="16"/>
  <c r="AM182" i="16"/>
  <c r="AW178" i="16"/>
  <c r="AL168" i="16"/>
  <c r="AM161" i="16"/>
  <c r="AL165" i="16"/>
  <c r="AL172" i="16" s="1"/>
  <c r="AL173" i="16" s="1"/>
  <c r="AW207" i="21"/>
  <c r="AW204" i="21"/>
  <c r="AX200" i="21"/>
  <c r="AM221" i="21"/>
  <c r="AW217" i="21"/>
  <c r="AM224" i="21"/>
  <c r="AW183" i="21"/>
  <c r="AM190" i="21"/>
  <c r="AM187" i="21"/>
  <c r="AW166" i="21"/>
  <c r="AM173" i="21"/>
  <c r="AM170" i="21"/>
  <c r="AY149" i="21"/>
  <c r="AX156" i="21"/>
  <c r="AX153" i="21"/>
  <c r="AI63" i="8"/>
  <c r="AJ43" i="26"/>
  <c r="AJ8" i="26" s="1"/>
  <c r="BD102" i="8"/>
  <c r="BD32" i="28" s="1"/>
  <c r="BD25" i="27"/>
  <c r="AK74" i="28"/>
  <c r="AJ75" i="28"/>
  <c r="AL68" i="28"/>
  <c r="AK69" i="28"/>
  <c r="AI54" i="28"/>
  <c r="AI12" i="28"/>
  <c r="AI128" i="8" s="1"/>
  <c r="BD40" i="28"/>
  <c r="BD43" i="28" s="1"/>
  <c r="BC8" i="28"/>
  <c r="BC83" i="8"/>
  <c r="AJ48" i="28"/>
  <c r="AK45" i="28"/>
  <c r="AI10" i="29" l="1"/>
  <c r="AI66" i="8" s="1"/>
  <c r="AJ17" i="29"/>
  <c r="AJ21" i="29" s="1"/>
  <c r="AL34" i="30"/>
  <c r="AL42" i="30" s="1"/>
  <c r="AK13" i="30"/>
  <c r="AK76" i="8" s="1"/>
  <c r="AM22" i="30"/>
  <c r="AM30" i="30" s="1"/>
  <c r="AL8" i="30"/>
  <c r="AL67" i="8" s="1"/>
  <c r="AQ11" i="28"/>
  <c r="AQ48" i="8" s="1"/>
  <c r="AL192" i="16"/>
  <c r="AM189" i="16"/>
  <c r="AM190" i="16" s="1"/>
  <c r="BB240" i="26"/>
  <c r="BB243" i="26" s="1"/>
  <c r="AM10" i="26"/>
  <c r="AM26" i="27" s="1"/>
  <c r="AM27" i="27" s="1"/>
  <c r="BE9" i="26"/>
  <c r="BE20" i="8" s="1"/>
  <c r="BL20" i="8" s="1"/>
  <c r="BD395" i="26"/>
  <c r="BC396" i="26"/>
  <c r="BC397" i="26"/>
  <c r="BC444" i="26" s="1"/>
  <c r="BF355" i="26"/>
  <c r="BF358" i="26" s="1"/>
  <c r="BG348" i="26"/>
  <c r="BA382" i="26"/>
  <c r="AZ383" i="26"/>
  <c r="BG271" i="26"/>
  <c r="BF276" i="26"/>
  <c r="BF277" i="26" s="1"/>
  <c r="BF442" i="26" s="1"/>
  <c r="BF443" i="26" s="1"/>
  <c r="BG440" i="26" s="1"/>
  <c r="BD344" i="26"/>
  <c r="BE343" i="26"/>
  <c r="AW370" i="26"/>
  <c r="AX369" i="26"/>
  <c r="AW371" i="26"/>
  <c r="AX169" i="26"/>
  <c r="AW171" i="26"/>
  <c r="AW170" i="26"/>
  <c r="BG71" i="26"/>
  <c r="BF76" i="26"/>
  <c r="BF77" i="26" s="1"/>
  <c r="BF242" i="26" s="1"/>
  <c r="BG148" i="26"/>
  <c r="BF155" i="26"/>
  <c r="BF158" i="26" s="1"/>
  <c r="BB143" i="26"/>
  <c r="BA144" i="26"/>
  <c r="BC195" i="26"/>
  <c r="BB196" i="26"/>
  <c r="BB197" i="26"/>
  <c r="BB244" i="26" s="1"/>
  <c r="BB10" i="26" s="1"/>
  <c r="BB26" i="27" s="1"/>
  <c r="BB27" i="27" s="1"/>
  <c r="AL249" i="21"/>
  <c r="AL253" i="21"/>
  <c r="AL257" i="21" s="1"/>
  <c r="AM177" i="21"/>
  <c r="AM178" i="21" s="1"/>
  <c r="AW211" i="21"/>
  <c r="AW212" i="21" s="1"/>
  <c r="AQ25" i="21"/>
  <c r="AK25" i="21"/>
  <c r="AW193" i="20"/>
  <c r="AW194" i="20" s="1"/>
  <c r="AZ249" i="20"/>
  <c r="AZ250" i="20" s="1"/>
  <c r="AX283" i="20"/>
  <c r="AX284" i="20" s="1"/>
  <c r="AQ117" i="23"/>
  <c r="AZ50" i="23"/>
  <c r="AL10" i="23"/>
  <c r="AL16" i="8" s="1"/>
  <c r="AZ50" i="22"/>
  <c r="BJ50" i="22"/>
  <c r="AR113" i="23"/>
  <c r="AW78" i="23"/>
  <c r="G61" i="32"/>
  <c r="G64" i="32" s="1"/>
  <c r="G27" i="32" s="1"/>
  <c r="AM104" i="23"/>
  <c r="AM105" i="23" s="1"/>
  <c r="AT102" i="23"/>
  <c r="AT101" i="23" s="1"/>
  <c r="AR81" i="23"/>
  <c r="AR83" i="23" s="1"/>
  <c r="AR85" i="23"/>
  <c r="AM116" i="23"/>
  <c r="AM118" i="23" s="1"/>
  <c r="AT114" i="23"/>
  <c r="AT113" i="23" s="1"/>
  <c r="AR78" i="23"/>
  <c r="AR74" i="23"/>
  <c r="AR76" i="23" s="1"/>
  <c r="H26" i="32"/>
  <c r="O26" i="32" s="1"/>
  <c r="AR102" i="23"/>
  <c r="AR101" i="23" s="1"/>
  <c r="AR92" i="23"/>
  <c r="AR88" i="23"/>
  <c r="AR90" i="23" s="1"/>
  <c r="G51" i="32"/>
  <c r="AL75" i="25"/>
  <c r="AL78" i="25" s="1"/>
  <c r="AM48" i="25"/>
  <c r="AM51" i="25" s="1"/>
  <c r="AW92" i="23"/>
  <c r="AW85" i="23"/>
  <c r="AW114" i="23"/>
  <c r="AW116" i="23" s="1"/>
  <c r="AW10" i="8"/>
  <c r="AW102" i="23"/>
  <c r="AJ10" i="23"/>
  <c r="AQ35" i="23"/>
  <c r="AX9" i="23"/>
  <c r="AX99" i="23"/>
  <c r="AX84" i="23"/>
  <c r="AX85" i="23" s="1"/>
  <c r="AX111" i="23"/>
  <c r="AX25" i="25"/>
  <c r="AX91" i="23"/>
  <c r="AX92" i="23" s="1"/>
  <c r="AX77" i="23"/>
  <c r="AR10" i="8"/>
  <c r="BA45" i="23"/>
  <c r="BA50" i="23" s="1"/>
  <c r="AZ47" i="23"/>
  <c r="AY23" i="23"/>
  <c r="AY51" i="23"/>
  <c r="BA45" i="22"/>
  <c r="AZ47" i="22"/>
  <c r="AY51" i="22"/>
  <c r="AY23" i="22"/>
  <c r="AQ245" i="16"/>
  <c r="AK245" i="16"/>
  <c r="AK25" i="16" s="1"/>
  <c r="AK24" i="16"/>
  <c r="AM228" i="21"/>
  <c r="AM229" i="21" s="1"/>
  <c r="AX160" i="21"/>
  <c r="AX161" i="21" s="1"/>
  <c r="AM194" i="21"/>
  <c r="AM195" i="21" s="1"/>
  <c r="BB238" i="20"/>
  <c r="BA245" i="20"/>
  <c r="BA242" i="20"/>
  <c r="BA249" i="20" s="1"/>
  <c r="BA250" i="20" s="1"/>
  <c r="AY221" i="20"/>
  <c r="AX228" i="20"/>
  <c r="AX225" i="20"/>
  <c r="AZ272" i="20"/>
  <c r="AY279" i="20"/>
  <c r="AY276" i="20"/>
  <c r="AY283" i="20" s="1"/>
  <c r="AY284" i="20" s="1"/>
  <c r="AY255" i="20"/>
  <c r="AX262" i="20"/>
  <c r="AM142" i="20"/>
  <c r="AM143" i="20" s="1"/>
  <c r="AY182" i="20"/>
  <c r="AX186" i="20"/>
  <c r="AX189" i="20"/>
  <c r="AX131" i="20"/>
  <c r="AW138" i="20"/>
  <c r="AW135" i="20"/>
  <c r="AY148" i="20"/>
  <c r="AX152" i="20"/>
  <c r="AX155" i="20"/>
  <c r="AX172" i="20"/>
  <c r="AY165" i="20"/>
  <c r="AM155" i="16"/>
  <c r="AM156" i="16" s="1"/>
  <c r="AL241" i="16"/>
  <c r="AM168" i="16"/>
  <c r="AM165" i="16"/>
  <c r="AW161" i="16"/>
  <c r="AX178" i="16"/>
  <c r="AW185" i="16"/>
  <c r="AW182" i="16"/>
  <c r="AX144" i="16"/>
  <c r="AW151" i="16"/>
  <c r="AW148" i="16"/>
  <c r="AM231" i="21"/>
  <c r="AM248" i="21" s="1"/>
  <c r="AY200" i="21"/>
  <c r="AX207" i="21"/>
  <c r="AX204" i="21"/>
  <c r="AY156" i="21"/>
  <c r="AY153" i="21"/>
  <c r="AZ149" i="21"/>
  <c r="AW173" i="21"/>
  <c r="AW170" i="21"/>
  <c r="AX166" i="21"/>
  <c r="AW190" i="21"/>
  <c r="AW187" i="21"/>
  <c r="AX183" i="21"/>
  <c r="AW224" i="21"/>
  <c r="AW221" i="21"/>
  <c r="AX217" i="21"/>
  <c r="AL24" i="21"/>
  <c r="AK43" i="26"/>
  <c r="AK8" i="26" s="1"/>
  <c r="BE25" i="27"/>
  <c r="AL69" i="28"/>
  <c r="AM68" i="28"/>
  <c r="AK75" i="28"/>
  <c r="AL74" i="28"/>
  <c r="AK10" i="28"/>
  <c r="AJ12" i="28"/>
  <c r="AJ128" i="8" s="1"/>
  <c r="AJ54" i="28"/>
  <c r="BE40" i="28"/>
  <c r="BE43" i="28" s="1"/>
  <c r="BD83" i="8"/>
  <c r="BD8" i="28"/>
  <c r="AL45" i="28"/>
  <c r="AL10" i="28" s="1"/>
  <c r="AK48" i="28"/>
  <c r="AJ10" i="29" l="1"/>
  <c r="AJ66" i="8" s="1"/>
  <c r="AK17" i="29"/>
  <c r="AK21" i="29" s="1"/>
  <c r="AW22" i="30"/>
  <c r="AW30" i="30" s="1"/>
  <c r="AM8" i="30"/>
  <c r="AM67" i="8" s="1"/>
  <c r="AM34" i="30"/>
  <c r="AM42" i="30" s="1"/>
  <c r="AL13" i="30"/>
  <c r="AL76" i="8" s="1"/>
  <c r="BC240" i="26"/>
  <c r="BC243" i="26" s="1"/>
  <c r="BA50" i="22"/>
  <c r="BE102" i="8"/>
  <c r="BE32" i="28" s="1"/>
  <c r="BL32" i="28" s="1"/>
  <c r="BF9" i="26"/>
  <c r="BF20" i="8" s="1"/>
  <c r="BF343" i="26"/>
  <c r="BE344" i="26"/>
  <c r="BH348" i="26"/>
  <c r="BG355" i="26"/>
  <c r="BG358" i="26" s="1"/>
  <c r="BD396" i="26"/>
  <c r="BE395" i="26"/>
  <c r="BD397" i="26"/>
  <c r="BD444" i="26" s="1"/>
  <c r="AY369" i="26"/>
  <c r="AX370" i="26"/>
  <c r="BG276" i="26"/>
  <c r="BG277" i="26" s="1"/>
  <c r="BG442" i="26" s="1"/>
  <c r="BG443" i="26" s="1"/>
  <c r="BH440" i="26" s="1"/>
  <c r="BH271" i="26"/>
  <c r="BH276" i="26" s="1"/>
  <c r="BH277" i="26" s="1"/>
  <c r="BH442" i="26" s="1"/>
  <c r="BA383" i="26"/>
  <c r="BB382" i="26"/>
  <c r="BH148" i="26"/>
  <c r="BG155" i="26"/>
  <c r="BG158" i="26" s="1"/>
  <c r="BH71" i="26"/>
  <c r="BH76" i="26" s="1"/>
  <c r="BH77" i="26" s="1"/>
  <c r="BH242" i="26" s="1"/>
  <c r="BG76" i="26"/>
  <c r="BG77" i="26" s="1"/>
  <c r="BG242" i="26" s="1"/>
  <c r="AX170" i="26"/>
  <c r="AY169" i="26"/>
  <c r="BC143" i="26"/>
  <c r="BB144" i="26"/>
  <c r="BD195" i="26"/>
  <c r="BC196" i="26"/>
  <c r="BC197" i="26"/>
  <c r="BC244" i="26" s="1"/>
  <c r="BC10" i="26" s="1"/>
  <c r="BC26" i="27" s="1"/>
  <c r="BC27" i="27" s="1"/>
  <c r="AM249" i="21"/>
  <c r="AM253" i="21"/>
  <c r="AM257" i="21" s="1"/>
  <c r="AT248" i="21"/>
  <c r="AT249" i="21" s="1"/>
  <c r="AL25" i="21"/>
  <c r="AR231" i="21"/>
  <c r="AW194" i="21"/>
  <c r="AW195" i="21" s="1"/>
  <c r="AY160" i="21"/>
  <c r="AY161" i="21" s="1"/>
  <c r="AX211" i="21"/>
  <c r="AX212" i="21" s="1"/>
  <c r="AR248" i="21"/>
  <c r="AR249" i="21" s="1"/>
  <c r="AX159" i="20"/>
  <c r="AX160" i="20" s="1"/>
  <c r="AW142" i="20"/>
  <c r="AW143" i="20" s="1"/>
  <c r="AX193" i="20"/>
  <c r="AX194" i="20" s="1"/>
  <c r="AX232" i="20"/>
  <c r="AX233" i="20" s="1"/>
  <c r="BJ51" i="22"/>
  <c r="BJ48" i="22"/>
  <c r="M26" i="32"/>
  <c r="L26" i="32"/>
  <c r="AR116" i="23"/>
  <c r="AR118" i="23" s="1"/>
  <c r="AT116" i="23"/>
  <c r="AM35" i="23"/>
  <c r="AM106" i="23"/>
  <c r="AM36" i="23"/>
  <c r="AM117" i="23"/>
  <c r="H27" i="32"/>
  <c r="O27" i="32" s="1"/>
  <c r="AW104" i="23"/>
  <c r="AW105" i="23" s="1"/>
  <c r="N26" i="32"/>
  <c r="AT104" i="23"/>
  <c r="AR104" i="23"/>
  <c r="AX10" i="8"/>
  <c r="AX114" i="23"/>
  <c r="AX116" i="23" s="1"/>
  <c r="AX102" i="23"/>
  <c r="AX104" i="23" s="1"/>
  <c r="AX35" i="23" s="1"/>
  <c r="BJ23" i="23"/>
  <c r="AY7" i="23"/>
  <c r="AX78" i="23"/>
  <c r="AM75" i="25"/>
  <c r="AM78" i="25" s="1"/>
  <c r="AW48" i="25"/>
  <c r="AW51" i="25" s="1"/>
  <c r="AQ10" i="23"/>
  <c r="AJ16" i="8"/>
  <c r="AQ16" i="8" s="1"/>
  <c r="AW117" i="23"/>
  <c r="AW36" i="23"/>
  <c r="AW118" i="23"/>
  <c r="BJ23" i="22"/>
  <c r="AY7" i="22"/>
  <c r="AZ51" i="23"/>
  <c r="AZ23" i="23"/>
  <c r="AZ7" i="23" s="1"/>
  <c r="BB45" i="23"/>
  <c r="BB50" i="23" s="1"/>
  <c r="BK50" i="23" s="1"/>
  <c r="BA47" i="23"/>
  <c r="AZ51" i="22"/>
  <c r="AZ23" i="22"/>
  <c r="AZ7" i="22" s="1"/>
  <c r="AZ9" i="22" s="1"/>
  <c r="BB45" i="22"/>
  <c r="BA47" i="22"/>
  <c r="AL245" i="16"/>
  <c r="AL25" i="16" s="1"/>
  <c r="AL24" i="16"/>
  <c r="AW155" i="16"/>
  <c r="AW156" i="16" s="1"/>
  <c r="AW228" i="21"/>
  <c r="AW229" i="21" s="1"/>
  <c r="AW177" i="21"/>
  <c r="AW178" i="21" s="1"/>
  <c r="AY262" i="20"/>
  <c r="AZ255" i="20"/>
  <c r="AZ279" i="20"/>
  <c r="AZ276" i="20"/>
  <c r="BA272" i="20"/>
  <c r="AY228" i="20"/>
  <c r="AY225" i="20"/>
  <c r="AY232" i="20" s="1"/>
  <c r="AY233" i="20" s="1"/>
  <c r="AZ221" i="20"/>
  <c r="BB245" i="20"/>
  <c r="BB242" i="20"/>
  <c r="BC238" i="20"/>
  <c r="AZ165" i="20"/>
  <c r="AY172" i="20"/>
  <c r="AY155" i="20"/>
  <c r="AY152" i="20"/>
  <c r="AZ148" i="20"/>
  <c r="AX138" i="20"/>
  <c r="AX135" i="20"/>
  <c r="AY131" i="20"/>
  <c r="AY189" i="20"/>
  <c r="AY186" i="20"/>
  <c r="AZ182" i="20"/>
  <c r="AW189" i="16"/>
  <c r="AW190" i="16" s="1"/>
  <c r="AM172" i="16"/>
  <c r="AM173" i="16" s="1"/>
  <c r="AM192" i="16" s="1"/>
  <c r="AM241" i="16" s="1"/>
  <c r="AX151" i="16"/>
  <c r="AX148" i="16"/>
  <c r="AY144" i="16"/>
  <c r="AX185" i="16"/>
  <c r="AX182" i="16"/>
  <c r="AX189" i="16" s="1"/>
  <c r="AX190" i="16" s="1"/>
  <c r="AY178" i="16"/>
  <c r="AW168" i="16"/>
  <c r="AX161" i="16"/>
  <c r="AW165" i="16"/>
  <c r="AW172" i="16" s="1"/>
  <c r="AW173" i="16" s="1"/>
  <c r="AW192" i="16" s="1"/>
  <c r="AJ63" i="8"/>
  <c r="AX224" i="21"/>
  <c r="AX221" i="21"/>
  <c r="AY217" i="21"/>
  <c r="AY183" i="21"/>
  <c r="AX190" i="21"/>
  <c r="AX187" i="21"/>
  <c r="AY166" i="21"/>
  <c r="AX173" i="21"/>
  <c r="AX170" i="21"/>
  <c r="BA149" i="21"/>
  <c r="AZ156" i="21"/>
  <c r="AZ153" i="21"/>
  <c r="AM24" i="21"/>
  <c r="AT24" i="21" s="1"/>
  <c r="AT231" i="21"/>
  <c r="AY207" i="21"/>
  <c r="AY204" i="21"/>
  <c r="AZ200" i="21"/>
  <c r="AK63" i="8"/>
  <c r="AL43" i="26"/>
  <c r="AL8" i="26" s="1"/>
  <c r="BF102" i="8"/>
  <c r="BF32" i="28" s="1"/>
  <c r="AL75" i="28"/>
  <c r="AM74" i="28"/>
  <c r="AM69" i="28"/>
  <c r="AW68" i="28"/>
  <c r="AK54" i="28"/>
  <c r="AK12" i="28"/>
  <c r="AK128" i="8" s="1"/>
  <c r="BF40" i="28"/>
  <c r="BF43" i="28" s="1"/>
  <c r="BE8" i="28"/>
  <c r="BE83" i="8"/>
  <c r="AL48" i="28"/>
  <c r="AM45" i="28"/>
  <c r="AR46" i="28" s="1"/>
  <c r="AK10" i="29" l="1"/>
  <c r="AK66" i="8" s="1"/>
  <c r="AL17" i="29"/>
  <c r="AL21" i="29" s="1"/>
  <c r="AW34" i="30"/>
  <c r="AW42" i="30" s="1"/>
  <c r="AM13" i="30"/>
  <c r="AM76" i="8" s="1"/>
  <c r="AX22" i="30"/>
  <c r="AX30" i="30" s="1"/>
  <c r="AW8" i="30"/>
  <c r="AW67" i="8" s="1"/>
  <c r="AR11" i="28"/>
  <c r="AR48" i="8" s="1"/>
  <c r="BD240" i="26"/>
  <c r="BD243" i="26" s="1"/>
  <c r="BF25" i="27"/>
  <c r="BH9" i="26"/>
  <c r="BB50" i="22"/>
  <c r="BG9" i="26"/>
  <c r="BG20" i="8" s="1"/>
  <c r="BH443" i="26"/>
  <c r="BB383" i="26"/>
  <c r="BC382" i="26"/>
  <c r="BH355" i="26"/>
  <c r="BH358" i="26" s="1"/>
  <c r="AW356" i="26"/>
  <c r="BF344" i="26"/>
  <c r="BG343" i="26"/>
  <c r="AY370" i="26"/>
  <c r="AZ369" i="26"/>
  <c r="BF395" i="26"/>
  <c r="BE396" i="26"/>
  <c r="BE397" i="26"/>
  <c r="BE444" i="26" s="1"/>
  <c r="AZ169" i="26"/>
  <c r="AY170" i="26"/>
  <c r="BH155" i="26"/>
  <c r="BH158" i="26" s="1"/>
  <c r="AW156" i="26"/>
  <c r="BD143" i="26"/>
  <c r="BC144" i="26"/>
  <c r="BE195" i="26"/>
  <c r="BD196" i="26"/>
  <c r="BD197" i="26"/>
  <c r="BD244" i="26" s="1"/>
  <c r="BD10" i="26" s="1"/>
  <c r="BD26" i="27" s="1"/>
  <c r="BD27" i="27" s="1"/>
  <c r="AX177" i="21"/>
  <c r="AX178" i="21" s="1"/>
  <c r="AW231" i="21"/>
  <c r="AW248" i="21" s="1"/>
  <c r="AW253" i="21" s="1"/>
  <c r="AW257" i="21" s="1"/>
  <c r="AW249" i="21"/>
  <c r="AM25" i="21"/>
  <c r="AR25" i="21" s="1"/>
  <c r="AR257" i="21"/>
  <c r="AY211" i="21"/>
  <c r="AY212" i="21" s="1"/>
  <c r="AT257" i="21"/>
  <c r="AX142" i="20"/>
  <c r="AX143" i="20" s="1"/>
  <c r="BB249" i="20"/>
  <c r="BB250" i="20" s="1"/>
  <c r="AZ283" i="20"/>
  <c r="AZ284" i="20" s="1"/>
  <c r="AM10" i="23"/>
  <c r="AT10" i="23" s="1"/>
  <c r="AR117" i="23"/>
  <c r="BK45" i="23"/>
  <c r="BK47" i="23" s="1"/>
  <c r="BK51" i="23"/>
  <c r="BK48" i="23"/>
  <c r="BK45" i="22"/>
  <c r="BK47" i="22" s="1"/>
  <c r="BK50" i="22"/>
  <c r="AT35" i="23"/>
  <c r="AM16" i="8"/>
  <c r="AR16" i="8" s="1"/>
  <c r="AR35" i="23"/>
  <c r="AR10" i="23"/>
  <c r="AR36" i="23"/>
  <c r="AT36" i="23"/>
  <c r="AT117" i="23"/>
  <c r="AT118" i="23"/>
  <c r="L27" i="32"/>
  <c r="AW106" i="23"/>
  <c r="M27" i="32"/>
  <c r="AR105" i="23"/>
  <c r="AR106" i="23"/>
  <c r="AT106" i="23"/>
  <c r="AT105" i="23"/>
  <c r="AW35" i="23"/>
  <c r="AW10" i="23" s="1"/>
  <c r="AW16" i="8" s="1"/>
  <c r="N27" i="32"/>
  <c r="AZ9" i="23"/>
  <c r="AZ111" i="23"/>
  <c r="AZ91" i="23"/>
  <c r="AZ25" i="25"/>
  <c r="AZ99" i="23"/>
  <c r="AZ84" i="23"/>
  <c r="AZ77" i="23"/>
  <c r="BJ7" i="23"/>
  <c r="AY9" i="23"/>
  <c r="AY111" i="23"/>
  <c r="AY99" i="23"/>
  <c r="AY84" i="23"/>
  <c r="AY77" i="23"/>
  <c r="AY25" i="25"/>
  <c r="AY91" i="23"/>
  <c r="AX117" i="23"/>
  <c r="AX118" i="23"/>
  <c r="AX36" i="23"/>
  <c r="AX10" i="23" s="1"/>
  <c r="AX16" i="8" s="1"/>
  <c r="AX105" i="23"/>
  <c r="AX106" i="23"/>
  <c r="AY9" i="22"/>
  <c r="BJ7" i="22"/>
  <c r="BA23" i="23"/>
  <c r="BA7" i="23" s="1"/>
  <c r="BA51" i="23"/>
  <c r="BB47" i="23"/>
  <c r="BC45" i="23"/>
  <c r="BA23" i="22"/>
  <c r="BA7" i="22" s="1"/>
  <c r="BA9" i="22" s="1"/>
  <c r="BA51" i="22"/>
  <c r="BB47" i="22"/>
  <c r="BC45" i="22"/>
  <c r="AM245" i="16"/>
  <c r="AM25" i="16" s="1"/>
  <c r="AM24" i="16"/>
  <c r="AT24" i="16" s="1"/>
  <c r="AZ160" i="21"/>
  <c r="AZ161" i="21" s="1"/>
  <c r="AX194" i="21"/>
  <c r="AX195" i="21" s="1"/>
  <c r="AX228" i="21"/>
  <c r="AX229" i="21" s="1"/>
  <c r="BD238" i="20"/>
  <c r="BC245" i="20"/>
  <c r="BC242" i="20"/>
  <c r="BC249" i="20" s="1"/>
  <c r="BC250" i="20" s="1"/>
  <c r="BA221" i="20"/>
  <c r="AZ228" i="20"/>
  <c r="AZ225" i="20"/>
  <c r="BB272" i="20"/>
  <c r="BA279" i="20"/>
  <c r="BA276" i="20"/>
  <c r="BA283" i="20" s="1"/>
  <c r="BA284" i="20" s="1"/>
  <c r="BA255" i="20"/>
  <c r="AZ262" i="20"/>
  <c r="AY193" i="20"/>
  <c r="AY194" i="20" s="1"/>
  <c r="AY159" i="20"/>
  <c r="AY160" i="20" s="1"/>
  <c r="BA182" i="20"/>
  <c r="AZ189" i="20"/>
  <c r="AZ186" i="20"/>
  <c r="AZ131" i="20"/>
  <c r="AY138" i="20"/>
  <c r="AY135" i="20"/>
  <c r="BA148" i="20"/>
  <c r="AZ155" i="20"/>
  <c r="AZ152" i="20"/>
  <c r="AZ172" i="20"/>
  <c r="BA165" i="20"/>
  <c r="AT192" i="16"/>
  <c r="AX155" i="16"/>
  <c r="AX156" i="16" s="1"/>
  <c r="AR192" i="16"/>
  <c r="AR245" i="16"/>
  <c r="AW241" i="16"/>
  <c r="AZ178" i="16"/>
  <c r="AY185" i="16"/>
  <c r="AY182" i="16"/>
  <c r="AZ144" i="16"/>
  <c r="AY151" i="16"/>
  <c r="AY148" i="16"/>
  <c r="AT241" i="16"/>
  <c r="AR241" i="16"/>
  <c r="AX168" i="16"/>
  <c r="AX165" i="16"/>
  <c r="AY161" i="16"/>
  <c r="AR24" i="21"/>
  <c r="BA200" i="21"/>
  <c r="AZ204" i="21"/>
  <c r="AZ207" i="21"/>
  <c r="AY224" i="21"/>
  <c r="AY221" i="21"/>
  <c r="AZ217" i="21"/>
  <c r="BA156" i="21"/>
  <c r="BA153" i="21"/>
  <c r="BB149" i="21"/>
  <c r="AY173" i="21"/>
  <c r="AY170" i="21"/>
  <c r="AZ166" i="21"/>
  <c r="AY190" i="21"/>
  <c r="AY187" i="21"/>
  <c r="AZ183" i="21"/>
  <c r="AL63" i="8"/>
  <c r="AM43" i="26"/>
  <c r="AM8" i="26" s="1"/>
  <c r="AX68" i="28"/>
  <c r="AW69" i="28"/>
  <c r="AM75" i="28"/>
  <c r="AW74" i="28"/>
  <c r="AM10" i="28"/>
  <c r="AT46" i="28"/>
  <c r="AL12" i="28"/>
  <c r="AL128" i="8" s="1"/>
  <c r="AL54" i="28"/>
  <c r="BG40" i="28"/>
  <c r="BG43" i="28" s="1"/>
  <c r="BF83" i="8"/>
  <c r="BF8" i="28"/>
  <c r="AM48" i="28"/>
  <c r="AW45" i="28"/>
  <c r="AL10" i="29" l="1"/>
  <c r="AL66" i="8" s="1"/>
  <c r="AM17" i="29"/>
  <c r="AM21" i="29" s="1"/>
  <c r="AY22" i="30"/>
  <c r="AY30" i="30" s="1"/>
  <c r="AX8" i="30"/>
  <c r="AX67" i="8" s="1"/>
  <c r="AX34" i="30"/>
  <c r="AX42" i="30" s="1"/>
  <c r="AW13" i="30"/>
  <c r="AW76" i="8" s="1"/>
  <c r="AT11" i="28"/>
  <c r="AT48" i="8" s="1"/>
  <c r="BE240" i="26"/>
  <c r="BE243" i="26" s="1"/>
  <c r="BG25" i="27"/>
  <c r="BH20" i="8"/>
  <c r="BO20" i="8" s="1"/>
  <c r="BH25" i="27"/>
  <c r="BH102" i="8"/>
  <c r="BH32" i="28" s="1"/>
  <c r="BG102" i="8"/>
  <c r="BG32" i="28" s="1"/>
  <c r="BF396" i="26"/>
  <c r="BG395" i="26"/>
  <c r="BF397" i="26"/>
  <c r="BF444" i="26" s="1"/>
  <c r="BH343" i="26"/>
  <c r="BH344" i="26" s="1"/>
  <c r="BG344" i="26"/>
  <c r="AX356" i="26"/>
  <c r="AW357" i="26"/>
  <c r="AW358" i="26"/>
  <c r="AW444" i="26" s="1"/>
  <c r="BC383" i="26"/>
  <c r="BD382" i="26"/>
  <c r="BA369" i="26"/>
  <c r="AZ370" i="26"/>
  <c r="AW157" i="26"/>
  <c r="AW158" i="26"/>
  <c r="AW244" i="26" s="1"/>
  <c r="AW10" i="26" s="1"/>
  <c r="AW26" i="27" s="1"/>
  <c r="AW27" i="27" s="1"/>
  <c r="AX156" i="26"/>
  <c r="BA169" i="26"/>
  <c r="AZ170" i="26"/>
  <c r="BE143" i="26"/>
  <c r="BD144" i="26"/>
  <c r="BF195" i="26"/>
  <c r="BE196" i="26"/>
  <c r="BE197" i="26"/>
  <c r="BE244" i="26" s="1"/>
  <c r="BE10" i="26" s="1"/>
  <c r="BE26" i="27" s="1"/>
  <c r="BE27" i="27" s="1"/>
  <c r="AW24" i="21"/>
  <c r="AY177" i="21"/>
  <c r="AY178" i="21" s="1"/>
  <c r="AX231" i="21"/>
  <c r="AT25" i="21"/>
  <c r="AW25" i="21"/>
  <c r="AZ159" i="20"/>
  <c r="AZ160" i="20" s="1"/>
  <c r="AZ232" i="20"/>
  <c r="AZ233" i="20" s="1"/>
  <c r="AX172" i="16"/>
  <c r="AX173" i="16" s="1"/>
  <c r="AX192" i="16" s="1"/>
  <c r="AY155" i="16"/>
  <c r="AY156" i="16" s="1"/>
  <c r="AT16" i="8"/>
  <c r="BC50" i="23"/>
  <c r="BC50" i="22"/>
  <c r="BK51" i="22"/>
  <c r="BK48" i="22"/>
  <c r="BJ91" i="23"/>
  <c r="BJ77" i="23"/>
  <c r="BJ99" i="23"/>
  <c r="BJ97" i="23" s="1"/>
  <c r="BJ98" i="23" s="1"/>
  <c r="BJ84" i="23"/>
  <c r="BJ111" i="23"/>
  <c r="BJ109" i="23" s="1"/>
  <c r="BJ110" i="23" s="1"/>
  <c r="AZ78" i="23"/>
  <c r="AX48" i="25"/>
  <c r="AX51" i="25" s="1"/>
  <c r="AW75" i="25"/>
  <c r="AW78" i="25" s="1"/>
  <c r="AY85" i="23"/>
  <c r="AZ85" i="23"/>
  <c r="AZ92" i="23"/>
  <c r="AZ114" i="23"/>
  <c r="AZ102" i="23"/>
  <c r="AZ10" i="8"/>
  <c r="BA9" i="23"/>
  <c r="BA111" i="23"/>
  <c r="BA99" i="23"/>
  <c r="BA91" i="23"/>
  <c r="BA92" i="23" s="1"/>
  <c r="BA77" i="23"/>
  <c r="BA25" i="25"/>
  <c r="BA84" i="23"/>
  <c r="BA85" i="23" s="1"/>
  <c r="AY92" i="23"/>
  <c r="AY78" i="23"/>
  <c r="BJ9" i="23"/>
  <c r="AY10" i="8"/>
  <c r="AY114" i="23"/>
  <c r="AY102" i="23"/>
  <c r="AY116" i="23"/>
  <c r="AY48" i="25"/>
  <c r="AY51" i="25" s="1"/>
  <c r="AX75" i="25"/>
  <c r="AX78" i="25" s="1"/>
  <c r="BJ9" i="22"/>
  <c r="BB51" i="23"/>
  <c r="BB23" i="23"/>
  <c r="BC47" i="23"/>
  <c r="BD45" i="23"/>
  <c r="BD50" i="23" s="1"/>
  <c r="BB51" i="22"/>
  <c r="BB23" i="22"/>
  <c r="BB7" i="22" s="1"/>
  <c r="BC47" i="22"/>
  <c r="BD45" i="22"/>
  <c r="AW245" i="16"/>
  <c r="AW25" i="16" s="1"/>
  <c r="AW24" i="16"/>
  <c r="AT25" i="16"/>
  <c r="AR25" i="16"/>
  <c r="AT245" i="16"/>
  <c r="AR24" i="16"/>
  <c r="AY194" i="21"/>
  <c r="AY195" i="21" s="1"/>
  <c r="BA160" i="21"/>
  <c r="BA161" i="21" s="1"/>
  <c r="AY228" i="21"/>
  <c r="AY229" i="21" s="1"/>
  <c r="AZ211" i="21"/>
  <c r="AZ212" i="21" s="1"/>
  <c r="BA262" i="20"/>
  <c r="BB255" i="20"/>
  <c r="BB279" i="20"/>
  <c r="BB276" i="20"/>
  <c r="BC272" i="20"/>
  <c r="BA228" i="20"/>
  <c r="BA225" i="20"/>
  <c r="BA232" i="20" s="1"/>
  <c r="BA233" i="20" s="1"/>
  <c r="BB221" i="20"/>
  <c r="BD245" i="20"/>
  <c r="BD242" i="20"/>
  <c r="BE238" i="20"/>
  <c r="AY142" i="20"/>
  <c r="AY143" i="20" s="1"/>
  <c r="AZ193" i="20"/>
  <c r="AZ194" i="20" s="1"/>
  <c r="BB165" i="20"/>
  <c r="BA172" i="20"/>
  <c r="BA155" i="20"/>
  <c r="BA152" i="20"/>
  <c r="BA159" i="20" s="1"/>
  <c r="BA160" i="20" s="1"/>
  <c r="BB148" i="20"/>
  <c r="AZ138" i="20"/>
  <c r="AZ135" i="20"/>
  <c r="BA131" i="20"/>
  <c r="BA189" i="20"/>
  <c r="BA186" i="20"/>
  <c r="BA193" i="20" s="1"/>
  <c r="BA194" i="20" s="1"/>
  <c r="BB182" i="20"/>
  <c r="AY189" i="16"/>
  <c r="AY190" i="16" s="1"/>
  <c r="AX241" i="16"/>
  <c r="AY168" i="16"/>
  <c r="AZ161" i="16"/>
  <c r="AY165" i="16"/>
  <c r="AY172" i="16" s="1"/>
  <c r="AY173" i="16" s="1"/>
  <c r="AZ151" i="16"/>
  <c r="AZ148" i="16"/>
  <c r="BA144" i="16"/>
  <c r="AZ185" i="16"/>
  <c r="AZ182" i="16"/>
  <c r="BA178" i="16"/>
  <c r="BA183" i="21"/>
  <c r="AZ190" i="21"/>
  <c r="AZ187" i="21"/>
  <c r="BA166" i="21"/>
  <c r="AZ173" i="21"/>
  <c r="AZ170" i="21"/>
  <c r="BC149" i="21"/>
  <c r="BB156" i="21"/>
  <c r="BB153" i="21"/>
  <c r="BA207" i="21"/>
  <c r="BA204" i="21"/>
  <c r="BB200" i="21"/>
  <c r="AZ221" i="21"/>
  <c r="AZ224" i="21"/>
  <c r="BA217" i="21"/>
  <c r="AW43" i="26"/>
  <c r="AW8" i="26" s="1"/>
  <c r="AW10" i="28"/>
  <c r="AX69" i="28"/>
  <c r="AY68" i="28"/>
  <c r="AX74" i="28"/>
  <c r="AW75" i="28"/>
  <c r="AM54" i="28"/>
  <c r="AM12" i="28"/>
  <c r="AM128" i="8" s="1"/>
  <c r="BH40" i="28"/>
  <c r="BH43" i="28" s="1"/>
  <c r="BG8" i="28"/>
  <c r="BG83" i="8"/>
  <c r="AX45" i="28"/>
  <c r="AX10" i="28" s="1"/>
  <c r="AW48" i="28"/>
  <c r="AW17" i="29" l="1"/>
  <c r="AW21" i="29" s="1"/>
  <c r="AM10" i="29"/>
  <c r="AM66" i="8" s="1"/>
  <c r="AY34" i="30"/>
  <c r="AY42" i="30" s="1"/>
  <c r="AX13" i="30"/>
  <c r="AX76" i="8" s="1"/>
  <c r="AZ22" i="30"/>
  <c r="AZ30" i="30" s="1"/>
  <c r="AY8" i="30"/>
  <c r="AY67" i="8" s="1"/>
  <c r="AZ155" i="16"/>
  <c r="AZ156" i="16" s="1"/>
  <c r="AY192" i="16"/>
  <c r="AY241" i="16" s="1"/>
  <c r="BF240" i="26"/>
  <c r="BF243" i="26" s="1"/>
  <c r="BM32" i="28"/>
  <c r="BM20" i="8"/>
  <c r="BD50" i="22"/>
  <c r="BO32" i="28"/>
  <c r="BE382" i="26"/>
  <c r="BD383" i="26"/>
  <c r="AX357" i="26"/>
  <c r="AY356" i="26"/>
  <c r="BH395" i="26"/>
  <c r="BG396" i="26"/>
  <c r="BG397" i="26"/>
  <c r="BG444" i="26" s="1"/>
  <c r="BA370" i="26"/>
  <c r="BB369" i="26"/>
  <c r="BA170" i="26"/>
  <c r="BB169" i="26"/>
  <c r="AY156" i="26"/>
  <c r="AX157" i="26"/>
  <c r="BF143" i="26"/>
  <c r="BE144" i="26"/>
  <c r="BF196" i="26"/>
  <c r="BG195" i="26"/>
  <c r="BF197" i="26"/>
  <c r="BF244" i="26" s="1"/>
  <c r="BF10" i="26" s="1"/>
  <c r="BF26" i="27" s="1"/>
  <c r="BF27" i="27" s="1"/>
  <c r="AY231" i="21"/>
  <c r="BJ231" i="21" s="1"/>
  <c r="AY248" i="21"/>
  <c r="AX248" i="21"/>
  <c r="AZ228" i="21"/>
  <c r="AZ229" i="21" s="1"/>
  <c r="BA211" i="21"/>
  <c r="BA212" i="21" s="1"/>
  <c r="BB160" i="21"/>
  <c r="BB161" i="21" s="1"/>
  <c r="AZ194" i="21"/>
  <c r="AZ195" i="21" s="1"/>
  <c r="BD249" i="20"/>
  <c r="BD250" i="20" s="1"/>
  <c r="BB283" i="20"/>
  <c r="BB284" i="20" s="1"/>
  <c r="AZ104" i="23"/>
  <c r="AZ105" i="23" s="1"/>
  <c r="BJ85" i="23"/>
  <c r="BJ81" i="23"/>
  <c r="BJ83" i="23" s="1"/>
  <c r="BJ78" i="23"/>
  <c r="BJ74" i="23"/>
  <c r="BJ76" i="23" s="1"/>
  <c r="BJ92" i="23"/>
  <c r="BJ88" i="23"/>
  <c r="BJ90" i="23" s="1"/>
  <c r="BJ116" i="23"/>
  <c r="BJ102" i="23"/>
  <c r="BJ101" i="23" s="1"/>
  <c r="BJ114" i="23"/>
  <c r="BJ113" i="23" s="1"/>
  <c r="AZ116" i="23"/>
  <c r="AZ36" i="23" s="1"/>
  <c r="BK23" i="23"/>
  <c r="BB7" i="23"/>
  <c r="AY118" i="23"/>
  <c r="AY36" i="23"/>
  <c r="AY117" i="23"/>
  <c r="BJ10" i="8"/>
  <c r="AY75" i="25"/>
  <c r="AY78" i="25" s="1"/>
  <c r="AZ48" i="25"/>
  <c r="AZ51" i="25" s="1"/>
  <c r="AY104" i="23"/>
  <c r="BA78" i="23"/>
  <c r="BA10" i="8"/>
  <c r="BA114" i="23"/>
  <c r="BA116" i="23" s="1"/>
  <c r="BA102" i="23"/>
  <c r="BA104" i="23" s="1"/>
  <c r="AZ118" i="23"/>
  <c r="BK7" i="22"/>
  <c r="BB9" i="22"/>
  <c r="BC51" i="23"/>
  <c r="BC23" i="23"/>
  <c r="BC7" i="23" s="1"/>
  <c r="BE45" i="23"/>
  <c r="BE50" i="23" s="1"/>
  <c r="BL50" i="23" s="1"/>
  <c r="BD47" i="23"/>
  <c r="BC51" i="22"/>
  <c r="BC23" i="22"/>
  <c r="BC7" i="22" s="1"/>
  <c r="BK23" i="22"/>
  <c r="BE45" i="22"/>
  <c r="BD47" i="22"/>
  <c r="AX245" i="16"/>
  <c r="AX25" i="16" s="1"/>
  <c r="AX24" i="16"/>
  <c r="AZ177" i="21"/>
  <c r="AZ178" i="21" s="1"/>
  <c r="BF238" i="20"/>
  <c r="BE245" i="20"/>
  <c r="BE242" i="20"/>
  <c r="BE249" i="20" s="1"/>
  <c r="BE250" i="20" s="1"/>
  <c r="BC221" i="20"/>
  <c r="BB228" i="20"/>
  <c r="BB225" i="20"/>
  <c r="BD272" i="20"/>
  <c r="BC279" i="20"/>
  <c r="BC276" i="20"/>
  <c r="BC283" i="20" s="1"/>
  <c r="BC284" i="20" s="1"/>
  <c r="BC255" i="20"/>
  <c r="BB262" i="20"/>
  <c r="AZ142" i="20"/>
  <c r="AZ143" i="20" s="1"/>
  <c r="BC182" i="20"/>
  <c r="BB186" i="20"/>
  <c r="BB189" i="20"/>
  <c r="BB131" i="20"/>
  <c r="BA138" i="20"/>
  <c r="BA135" i="20"/>
  <c r="BC148" i="20"/>
  <c r="BB152" i="20"/>
  <c r="BB155" i="20"/>
  <c r="BB172" i="20"/>
  <c r="BC165" i="20"/>
  <c r="AZ189" i="16"/>
  <c r="AZ190" i="16" s="1"/>
  <c r="BJ192" i="16"/>
  <c r="BB178" i="16"/>
  <c r="BA185" i="16"/>
  <c r="BA182" i="16"/>
  <c r="BB144" i="16"/>
  <c r="BA151" i="16"/>
  <c r="BA148" i="16"/>
  <c r="AZ168" i="16"/>
  <c r="AZ165" i="16"/>
  <c r="BA161" i="16"/>
  <c r="AM63" i="8"/>
  <c r="BA224" i="21"/>
  <c r="BA221" i="21"/>
  <c r="BB217" i="21"/>
  <c r="BC200" i="21"/>
  <c r="BB207" i="21"/>
  <c r="BB204" i="21"/>
  <c r="BC156" i="21"/>
  <c r="BC153" i="21"/>
  <c r="BD149" i="21"/>
  <c r="BA173" i="21"/>
  <c r="BA170" i="21"/>
  <c r="BB166" i="21"/>
  <c r="BA190" i="21"/>
  <c r="BA187" i="21"/>
  <c r="BB183" i="21"/>
  <c r="AW63" i="8"/>
  <c r="AX43" i="26"/>
  <c r="AX8" i="26" s="1"/>
  <c r="AZ68" i="28"/>
  <c r="AY69" i="28"/>
  <c r="AY74" i="28"/>
  <c r="AX75" i="28"/>
  <c r="AW12" i="28"/>
  <c r="AW128" i="8" s="1"/>
  <c r="AW54" i="28"/>
  <c r="BH83" i="8"/>
  <c r="BH8" i="28"/>
  <c r="AX48" i="28"/>
  <c r="AY45" i="28"/>
  <c r="AY10" i="28" s="1"/>
  <c r="AX17" i="29" l="1"/>
  <c r="AX21" i="29" s="1"/>
  <c r="AW10" i="29"/>
  <c r="AW66" i="8" s="1"/>
  <c r="BA22" i="30"/>
  <c r="BA30" i="30" s="1"/>
  <c r="AZ8" i="30"/>
  <c r="AZ67" i="8" s="1"/>
  <c r="AZ34" i="30"/>
  <c r="AZ42" i="30" s="1"/>
  <c r="AY13" i="30"/>
  <c r="AY76" i="8" s="1"/>
  <c r="BG240" i="26"/>
  <c r="BG243" i="26" s="1"/>
  <c r="BE50" i="22"/>
  <c r="BL50" i="22" s="1"/>
  <c r="BL51" i="22" s="1"/>
  <c r="AY357" i="26"/>
  <c r="AZ356" i="26"/>
  <c r="BC369" i="26"/>
  <c r="BB370" i="26"/>
  <c r="BH396" i="26"/>
  <c r="BH397" i="26"/>
  <c r="BH444" i="26" s="1"/>
  <c r="BE383" i="26"/>
  <c r="BF382" i="26"/>
  <c r="BB170" i="26"/>
  <c r="BC169" i="26"/>
  <c r="AZ156" i="26"/>
  <c r="AY157" i="26"/>
  <c r="BG143" i="26"/>
  <c r="BF144" i="26"/>
  <c r="BG196" i="26"/>
  <c r="BH195" i="26"/>
  <c r="BG197" i="26"/>
  <c r="BG244" i="26" s="1"/>
  <c r="BG10" i="26" s="1"/>
  <c r="BG26" i="27" s="1"/>
  <c r="BG27" i="27" s="1"/>
  <c r="AX249" i="21"/>
  <c r="AX253" i="21"/>
  <c r="AX257" i="21" s="1"/>
  <c r="BJ248" i="21"/>
  <c r="BJ249" i="21" s="1"/>
  <c r="AY249" i="21"/>
  <c r="AY253" i="21"/>
  <c r="AY257" i="21" s="1"/>
  <c r="AY25" i="21" s="1"/>
  <c r="AY24" i="21"/>
  <c r="BA177" i="21"/>
  <c r="BA178" i="21" s="1"/>
  <c r="AZ231" i="21"/>
  <c r="AZ248" i="21" s="1"/>
  <c r="AX24" i="21"/>
  <c r="BB159" i="20"/>
  <c r="BB160" i="20" s="1"/>
  <c r="BA142" i="20"/>
  <c r="BA143" i="20" s="1"/>
  <c r="BB193" i="20"/>
  <c r="BB194" i="20" s="1"/>
  <c r="BB232" i="20"/>
  <c r="BB233" i="20" s="1"/>
  <c r="BL51" i="23"/>
  <c r="BL45" i="23"/>
  <c r="BL47" i="23" s="1"/>
  <c r="BL45" i="22"/>
  <c r="BL47" i="22" s="1"/>
  <c r="AZ106" i="23"/>
  <c r="AZ117" i="23"/>
  <c r="BJ104" i="23"/>
  <c r="AZ35" i="23"/>
  <c r="AZ10" i="23" s="1"/>
  <c r="AZ16" i="8" s="1"/>
  <c r="BJ118" i="23"/>
  <c r="BJ117" i="23"/>
  <c r="BC9" i="23"/>
  <c r="BC111" i="23"/>
  <c r="BC99" i="23"/>
  <c r="BC91" i="23"/>
  <c r="BC84" i="23"/>
  <c r="BC77" i="23"/>
  <c r="BC25" i="25"/>
  <c r="BA106" i="23"/>
  <c r="BA105" i="23"/>
  <c r="BA118" i="23"/>
  <c r="BA117" i="23"/>
  <c r="BA36" i="23"/>
  <c r="BA35" i="23"/>
  <c r="AY105" i="23"/>
  <c r="AY106" i="23"/>
  <c r="AY35" i="23"/>
  <c r="BJ36" i="23"/>
  <c r="BB9" i="23"/>
  <c r="BB99" i="23"/>
  <c r="BK99" i="23" s="1"/>
  <c r="BB91" i="23"/>
  <c r="BB77" i="23"/>
  <c r="BK77" i="23" s="1"/>
  <c r="BB111" i="23"/>
  <c r="BK111" i="23" s="1"/>
  <c r="BB84" i="23"/>
  <c r="BB25" i="25"/>
  <c r="BK7" i="23"/>
  <c r="BK9" i="22"/>
  <c r="BC9" i="22"/>
  <c r="BE47" i="23"/>
  <c r="BF45" i="23"/>
  <c r="BD51" i="23"/>
  <c r="BD23" i="23"/>
  <c r="BD7" i="23" s="1"/>
  <c r="BD51" i="22"/>
  <c r="BD23" i="22"/>
  <c r="BD7" i="22" s="1"/>
  <c r="BD9" i="22" s="1"/>
  <c r="BE47" i="22"/>
  <c r="BF45" i="22"/>
  <c r="AY245" i="16"/>
  <c r="AY24" i="16"/>
  <c r="BA194" i="21"/>
  <c r="BA195" i="21" s="1"/>
  <c r="BC160" i="21"/>
  <c r="BC161" i="21" s="1"/>
  <c r="BB211" i="21"/>
  <c r="BB212" i="21" s="1"/>
  <c r="BA228" i="21"/>
  <c r="BA229" i="21" s="1"/>
  <c r="BA231" i="21" s="1"/>
  <c r="BC262" i="20"/>
  <c r="BD255" i="20"/>
  <c r="BD279" i="20"/>
  <c r="BD276" i="20"/>
  <c r="BE272" i="20"/>
  <c r="BC228" i="20"/>
  <c r="BC225" i="20"/>
  <c r="BD221" i="20"/>
  <c r="BF245" i="20"/>
  <c r="BF242" i="20"/>
  <c r="BG238" i="20"/>
  <c r="BD165" i="20"/>
  <c r="BC172" i="20"/>
  <c r="BC155" i="20"/>
  <c r="BC152" i="20"/>
  <c r="BD148" i="20"/>
  <c r="BB138" i="20"/>
  <c r="BB135" i="20"/>
  <c r="BC131" i="20"/>
  <c r="BC189" i="20"/>
  <c r="BC186" i="20"/>
  <c r="BD182" i="20"/>
  <c r="BA189" i="16"/>
  <c r="BA190" i="16" s="1"/>
  <c r="AZ172" i="16"/>
  <c r="AZ173" i="16" s="1"/>
  <c r="AZ192" i="16" s="1"/>
  <c r="AZ241" i="16" s="1"/>
  <c r="BA155" i="16"/>
  <c r="BA156" i="16" s="1"/>
  <c r="BA168" i="16"/>
  <c r="BB161" i="16"/>
  <c r="BA165" i="16"/>
  <c r="BA172" i="16" s="1"/>
  <c r="BA173" i="16" s="1"/>
  <c r="BB151" i="16"/>
  <c r="BB148" i="16"/>
  <c r="BC144" i="16"/>
  <c r="BB185" i="16"/>
  <c r="BB182" i="16"/>
  <c r="BC178" i="16"/>
  <c r="BJ241" i="16"/>
  <c r="BC183" i="21"/>
  <c r="BB190" i="21"/>
  <c r="BB187" i="21"/>
  <c r="BB194" i="21" s="1"/>
  <c r="BB195" i="21" s="1"/>
  <c r="BC166" i="21"/>
  <c r="BB173" i="21"/>
  <c r="BB170" i="21"/>
  <c r="BE149" i="21"/>
  <c r="BD156" i="21"/>
  <c r="BD153" i="21"/>
  <c r="BD160" i="21" s="1"/>
  <c r="BD161" i="21" s="1"/>
  <c r="BB224" i="21"/>
  <c r="BB221" i="21"/>
  <c r="BB228" i="21" s="1"/>
  <c r="BB229" i="21" s="1"/>
  <c r="BC217" i="21"/>
  <c r="BC207" i="21"/>
  <c r="BC204" i="21"/>
  <c r="BD200" i="21"/>
  <c r="AZ24" i="21"/>
  <c r="AX63" i="8"/>
  <c r="AY43" i="26"/>
  <c r="AY8" i="26" s="1"/>
  <c r="AZ69" i="28"/>
  <c r="BA68" i="28"/>
  <c r="BJ46" i="28"/>
  <c r="AZ74" i="28"/>
  <c r="AY75" i="28"/>
  <c r="AX54" i="28"/>
  <c r="AX12" i="28"/>
  <c r="AX128" i="8" s="1"/>
  <c r="AY48" i="28"/>
  <c r="AZ45" i="28"/>
  <c r="AY17" i="29" l="1"/>
  <c r="AY21" i="29" s="1"/>
  <c r="AX10" i="29"/>
  <c r="AX66" i="8" s="1"/>
  <c r="BA34" i="30"/>
  <c r="BA42" i="30" s="1"/>
  <c r="AZ13" i="30"/>
  <c r="AZ76" i="8" s="1"/>
  <c r="BB22" i="30"/>
  <c r="BB30" i="30" s="1"/>
  <c r="BA8" i="30"/>
  <c r="BA67" i="8" s="1"/>
  <c r="BJ11" i="28"/>
  <c r="BJ48" i="8" s="1"/>
  <c r="BH240" i="26"/>
  <c r="BH243" i="26" s="1"/>
  <c r="BL48" i="22"/>
  <c r="BF383" i="26"/>
  <c r="BG382" i="26"/>
  <c r="AZ357" i="26"/>
  <c r="BA356" i="26"/>
  <c r="BC370" i="26"/>
  <c r="BD369" i="26"/>
  <c r="BC170" i="26"/>
  <c r="BD169" i="26"/>
  <c r="AZ157" i="26"/>
  <c r="BA156" i="26"/>
  <c r="BH143" i="26"/>
  <c r="BH144" i="26" s="1"/>
  <c r="BG144" i="26"/>
  <c r="BH196" i="26"/>
  <c r="BH197" i="26"/>
  <c r="BH244" i="26" s="1"/>
  <c r="BH10" i="26" s="1"/>
  <c r="BH26" i="27" s="1"/>
  <c r="BH27" i="27" s="1"/>
  <c r="BA248" i="21"/>
  <c r="AX25" i="21"/>
  <c r="BJ257" i="21"/>
  <c r="AZ253" i="21"/>
  <c r="AZ257" i="21" s="1"/>
  <c r="AZ249" i="21"/>
  <c r="BJ24" i="21"/>
  <c r="BC232" i="20"/>
  <c r="BC233" i="20" s="1"/>
  <c r="BC193" i="20"/>
  <c r="BC194" i="20" s="1"/>
  <c r="BB142" i="20"/>
  <c r="BB143" i="20" s="1"/>
  <c r="BF249" i="20"/>
  <c r="BF250" i="20" s="1"/>
  <c r="BD283" i="20"/>
  <c r="BD284" i="20" s="1"/>
  <c r="BA10" i="23"/>
  <c r="BA16" i="8" s="1"/>
  <c r="BL48" i="23"/>
  <c r="BF50" i="23"/>
  <c r="BF50" i="22"/>
  <c r="BK84" i="23"/>
  <c r="BK109" i="23"/>
  <c r="BK110" i="23" s="1"/>
  <c r="BK74" i="23"/>
  <c r="BK76" i="23" s="1"/>
  <c r="BK78" i="23"/>
  <c r="BK97" i="23"/>
  <c r="BK98" i="23" s="1"/>
  <c r="BK91" i="23"/>
  <c r="BC78" i="23"/>
  <c r="BJ106" i="23"/>
  <c r="BJ105" i="23"/>
  <c r="BD9" i="23"/>
  <c r="BD99" i="23"/>
  <c r="BD91" i="23"/>
  <c r="BD92" i="23" s="1"/>
  <c r="BD111" i="23"/>
  <c r="BD25" i="25"/>
  <c r="BD84" i="23"/>
  <c r="BD85" i="23" s="1"/>
  <c r="BD77" i="23"/>
  <c r="BA48" i="25"/>
  <c r="BA51" i="25" s="1"/>
  <c r="AZ75" i="25"/>
  <c r="AZ78" i="25" s="1"/>
  <c r="BB92" i="23"/>
  <c r="BA75" i="25"/>
  <c r="BA78" i="25" s="1"/>
  <c r="BB48" i="25"/>
  <c r="BB51" i="25" s="1"/>
  <c r="BC85" i="23"/>
  <c r="BC92" i="23"/>
  <c r="BC114" i="23"/>
  <c r="BC10" i="8"/>
  <c r="BC102" i="23"/>
  <c r="BB85" i="23"/>
  <c r="BB78" i="23"/>
  <c r="BB10" i="8"/>
  <c r="BK10" i="8" s="1"/>
  <c r="BB114" i="23"/>
  <c r="BB116" i="23" s="1"/>
  <c r="BK116" i="23" s="1"/>
  <c r="BB102" i="23"/>
  <c r="BK9" i="23"/>
  <c r="AY10" i="23"/>
  <c r="BJ35" i="23"/>
  <c r="BE51" i="23"/>
  <c r="BE23" i="23"/>
  <c r="BG45" i="23"/>
  <c r="BG50" i="23" s="1"/>
  <c r="BF47" i="23"/>
  <c r="BG45" i="22"/>
  <c r="BF47" i="22"/>
  <c r="BE23" i="22"/>
  <c r="BE51" i="22"/>
  <c r="AZ245" i="16"/>
  <c r="AZ25" i="16" s="1"/>
  <c r="AZ24" i="16"/>
  <c r="BJ24" i="16"/>
  <c r="AY25" i="16"/>
  <c r="BJ245" i="16"/>
  <c r="BC211" i="21"/>
  <c r="BC212" i="21" s="1"/>
  <c r="BB177" i="21"/>
  <c r="BB178" i="21" s="1"/>
  <c r="BB231" i="21" s="1"/>
  <c r="BB248" i="21" s="1"/>
  <c r="BH238" i="20"/>
  <c r="BG245" i="20"/>
  <c r="BG242" i="20"/>
  <c r="BE221" i="20"/>
  <c r="BD228" i="20"/>
  <c r="BD225" i="20"/>
  <c r="BF272" i="20"/>
  <c r="BE279" i="20"/>
  <c r="BE276" i="20"/>
  <c r="BE255" i="20"/>
  <c r="BD262" i="20"/>
  <c r="BC159" i="20"/>
  <c r="BC160" i="20" s="1"/>
  <c r="BD131" i="20"/>
  <c r="BC138" i="20"/>
  <c r="BC135" i="20"/>
  <c r="BE148" i="20"/>
  <c r="BD155" i="20"/>
  <c r="BD152" i="20"/>
  <c r="BD172" i="20"/>
  <c r="BE165" i="20"/>
  <c r="BE182" i="20"/>
  <c r="BD189" i="20"/>
  <c r="BD186" i="20"/>
  <c r="BB189" i="16"/>
  <c r="BB190" i="16" s="1"/>
  <c r="BB155" i="16"/>
  <c r="BB156" i="16" s="1"/>
  <c r="BA192" i="16"/>
  <c r="BA241" i="16" s="1"/>
  <c r="BD178" i="16"/>
  <c r="BC185" i="16"/>
  <c r="BC182" i="16"/>
  <c r="BD144" i="16"/>
  <c r="BC151" i="16"/>
  <c r="BC148" i="16"/>
  <c r="BB168" i="16"/>
  <c r="BB165" i="16"/>
  <c r="BC161" i="16"/>
  <c r="BB24" i="21"/>
  <c r="BE156" i="21"/>
  <c r="BE153" i="21"/>
  <c r="BF149" i="21"/>
  <c r="BC173" i="21"/>
  <c r="BC170" i="21"/>
  <c r="BD166" i="21"/>
  <c r="BC190" i="21"/>
  <c r="BC187" i="21"/>
  <c r="BD183" i="21"/>
  <c r="BE200" i="21"/>
  <c r="BD204" i="21"/>
  <c r="BD207" i="21"/>
  <c r="BC224" i="21"/>
  <c r="BC221" i="21"/>
  <c r="BD217" i="21"/>
  <c r="AZ43" i="26"/>
  <c r="AZ8" i="26" s="1"/>
  <c r="AZ75" i="28"/>
  <c r="BA74" i="28"/>
  <c r="BB68" i="28"/>
  <c r="BA69" i="28"/>
  <c r="AZ10" i="28"/>
  <c r="AY12" i="28"/>
  <c r="AY128" i="8" s="1"/>
  <c r="AY54" i="28"/>
  <c r="BA45" i="28"/>
  <c r="BA10" i="28" s="1"/>
  <c r="AZ48" i="28"/>
  <c r="AY10" i="29" l="1"/>
  <c r="AY66" i="8" s="1"/>
  <c r="AZ17" i="29"/>
  <c r="AZ21" i="29" s="1"/>
  <c r="BC22" i="30"/>
  <c r="BC30" i="30" s="1"/>
  <c r="BB8" i="30"/>
  <c r="BB67" i="8" s="1"/>
  <c r="BB34" i="30"/>
  <c r="BB42" i="30" s="1"/>
  <c r="BA13" i="30"/>
  <c r="BA76" i="8" s="1"/>
  <c r="BG50" i="22"/>
  <c r="BE369" i="26"/>
  <c r="BD370" i="26"/>
  <c r="BA357" i="26"/>
  <c r="BB356" i="26"/>
  <c r="BG383" i="26"/>
  <c r="BH382" i="26"/>
  <c r="BH383" i="26" s="1"/>
  <c r="BB156" i="26"/>
  <c r="BA157" i="26"/>
  <c r="BE169" i="26"/>
  <c r="BD170" i="26"/>
  <c r="BB249" i="21"/>
  <c r="BB253" i="21"/>
  <c r="BB257" i="21" s="1"/>
  <c r="BB25" i="21" s="1"/>
  <c r="AZ25" i="21"/>
  <c r="BA249" i="21"/>
  <c r="BA253" i="21"/>
  <c r="BA257" i="21" s="1"/>
  <c r="BA25" i="21" s="1"/>
  <c r="BC228" i="21"/>
  <c r="BC229" i="21" s="1"/>
  <c r="BC194" i="21"/>
  <c r="BC195" i="21" s="1"/>
  <c r="BE160" i="21"/>
  <c r="BE161" i="21" s="1"/>
  <c r="BK231" i="21"/>
  <c r="BK248" i="21"/>
  <c r="BK249" i="21" s="1"/>
  <c r="BJ25" i="21"/>
  <c r="BA24" i="21"/>
  <c r="BC142" i="20"/>
  <c r="BC143" i="20" s="1"/>
  <c r="BE283" i="20"/>
  <c r="BE284" i="20" s="1"/>
  <c r="BG249" i="20"/>
  <c r="BG250" i="20" s="1"/>
  <c r="BD232" i="20"/>
  <c r="BD233" i="20" s="1"/>
  <c r="BK117" i="23"/>
  <c r="BK118" i="23"/>
  <c r="BK114" i="23"/>
  <c r="BK113" i="23" s="1"/>
  <c r="BC104" i="23"/>
  <c r="BC105" i="23" s="1"/>
  <c r="BK88" i="23"/>
  <c r="BK90" i="23" s="1"/>
  <c r="BK92" i="23"/>
  <c r="BK85" i="23"/>
  <c r="BK81" i="23"/>
  <c r="BK83" i="23" s="1"/>
  <c r="BK102" i="23"/>
  <c r="BK101" i="23" s="1"/>
  <c r="BC116" i="23"/>
  <c r="BC117" i="23" s="1"/>
  <c r="BB36" i="23"/>
  <c r="BK36" i="23" s="1"/>
  <c r="BB118" i="23"/>
  <c r="BB117" i="23"/>
  <c r="BD10" i="8"/>
  <c r="BD114" i="23"/>
  <c r="BD116" i="23" s="1"/>
  <c r="BD102" i="23"/>
  <c r="BD104" i="23" s="1"/>
  <c r="BD35" i="23" s="1"/>
  <c r="BL23" i="23"/>
  <c r="BE7" i="23"/>
  <c r="BJ10" i="23"/>
  <c r="AY16" i="8"/>
  <c r="BJ16" i="8" s="1"/>
  <c r="BB104" i="23"/>
  <c r="BD78" i="23"/>
  <c r="BC48" i="25"/>
  <c r="BC51" i="25" s="1"/>
  <c r="BB75" i="25"/>
  <c r="BB78" i="25" s="1"/>
  <c r="BL23" i="22"/>
  <c r="BE7" i="22"/>
  <c r="BF51" i="23"/>
  <c r="BF23" i="23"/>
  <c r="BF7" i="23" s="1"/>
  <c r="BH45" i="23"/>
  <c r="BG47" i="23"/>
  <c r="BF23" i="22"/>
  <c r="BF7" i="22" s="1"/>
  <c r="BF51" i="22"/>
  <c r="BH45" i="22"/>
  <c r="BG47" i="22"/>
  <c r="BA245" i="16"/>
  <c r="BA25" i="16" s="1"/>
  <c r="BA24" i="16"/>
  <c r="BJ25" i="16"/>
  <c r="BD211" i="21"/>
  <c r="BD212" i="21" s="1"/>
  <c r="BC177" i="21"/>
  <c r="BC178" i="21" s="1"/>
  <c r="BC231" i="21" s="1"/>
  <c r="BE262" i="20"/>
  <c r="BF255" i="20"/>
  <c r="BF279" i="20"/>
  <c r="BF276" i="20"/>
  <c r="BG272" i="20"/>
  <c r="BE228" i="20"/>
  <c r="BE225" i="20"/>
  <c r="BF221" i="20"/>
  <c r="BH245" i="20"/>
  <c r="BH242" i="20"/>
  <c r="BD193" i="20"/>
  <c r="BD194" i="20" s="1"/>
  <c r="BD159" i="20"/>
  <c r="BD160" i="20" s="1"/>
  <c r="BE189" i="20"/>
  <c r="BE186" i="20"/>
  <c r="BF182" i="20"/>
  <c r="BF165" i="20"/>
  <c r="BE172" i="20"/>
  <c r="BE155" i="20"/>
  <c r="BE152" i="20"/>
  <c r="BF148" i="20"/>
  <c r="BD138" i="20"/>
  <c r="BD135" i="20"/>
  <c r="BE131" i="20"/>
  <c r="BB172" i="16"/>
  <c r="BB173" i="16" s="1"/>
  <c r="BB192" i="16" s="1"/>
  <c r="BB241" i="16" s="1"/>
  <c r="BC155" i="16"/>
  <c r="BC156" i="16" s="1"/>
  <c r="BC189" i="16"/>
  <c r="BC190" i="16" s="1"/>
  <c r="BK192" i="16"/>
  <c r="BC168" i="16"/>
  <c r="BD161" i="16"/>
  <c r="BC165" i="16"/>
  <c r="BC172" i="16" s="1"/>
  <c r="BC173" i="16" s="1"/>
  <c r="BD151" i="16"/>
  <c r="BD148" i="16"/>
  <c r="BE144" i="16"/>
  <c r="BD185" i="16"/>
  <c r="BD182" i="16"/>
  <c r="BE178" i="16"/>
  <c r="AY63" i="8"/>
  <c r="BK24" i="21"/>
  <c r="BD221" i="21"/>
  <c r="BE217" i="21"/>
  <c r="BD224" i="21"/>
  <c r="BE183" i="21"/>
  <c r="BD190" i="21"/>
  <c r="BD187" i="21"/>
  <c r="BE166" i="21"/>
  <c r="BD173" i="21"/>
  <c r="BD170" i="21"/>
  <c r="BG149" i="21"/>
  <c r="BF156" i="21"/>
  <c r="BF153" i="21"/>
  <c r="BE207" i="21"/>
  <c r="BE204" i="21"/>
  <c r="BF200" i="21"/>
  <c r="AZ63" i="8"/>
  <c r="BA43" i="26"/>
  <c r="BA8" i="26" s="1"/>
  <c r="BB69" i="28"/>
  <c r="BC68" i="28"/>
  <c r="BB74" i="28"/>
  <c r="BA75" i="28"/>
  <c r="AZ54" i="28"/>
  <c r="AZ12" i="28"/>
  <c r="AZ128" i="8" s="1"/>
  <c r="BA48" i="28"/>
  <c r="BB45" i="28"/>
  <c r="BA17" i="29" l="1"/>
  <c r="BA21" i="29" s="1"/>
  <c r="AZ10" i="29"/>
  <c r="AZ66" i="8" s="1"/>
  <c r="BC34" i="30"/>
  <c r="BC42" i="30" s="1"/>
  <c r="BB13" i="30"/>
  <c r="BB76" i="8" s="1"/>
  <c r="BD22" i="30"/>
  <c r="BD30" i="30" s="1"/>
  <c r="BC8" i="30"/>
  <c r="BC67" i="8" s="1"/>
  <c r="BB357" i="26"/>
  <c r="BC356" i="26"/>
  <c r="BE370" i="26"/>
  <c r="BF369" i="26"/>
  <c r="BE170" i="26"/>
  <c r="BF169" i="26"/>
  <c r="BC156" i="26"/>
  <c r="BB157" i="26"/>
  <c r="BD177" i="21"/>
  <c r="BD178" i="21" s="1"/>
  <c r="BK25" i="21"/>
  <c r="BC248" i="21"/>
  <c r="BK257" i="21"/>
  <c r="BD142" i="20"/>
  <c r="BD143" i="20" s="1"/>
  <c r="BH249" i="20"/>
  <c r="BH250" i="20" s="1"/>
  <c r="BF283" i="20"/>
  <c r="BF284" i="20" s="1"/>
  <c r="BE232" i="20"/>
  <c r="BE233" i="20" s="1"/>
  <c r="BC36" i="23"/>
  <c r="BC106" i="23"/>
  <c r="BH50" i="23"/>
  <c r="BO45" i="23"/>
  <c r="BO47" i="23" s="1"/>
  <c r="BM45" i="23"/>
  <c r="BM47" i="23" s="1"/>
  <c r="BH50" i="22"/>
  <c r="BO45" i="22"/>
  <c r="BO47" i="22" s="1"/>
  <c r="BM45" i="22"/>
  <c r="BM47" i="22" s="1"/>
  <c r="BC118" i="23"/>
  <c r="BC35" i="23"/>
  <c r="BK104" i="23"/>
  <c r="BB105" i="23"/>
  <c r="BB106" i="23"/>
  <c r="BB35" i="23"/>
  <c r="BD117" i="23"/>
  <c r="BD36" i="23"/>
  <c r="BD118" i="23"/>
  <c r="BF9" i="23"/>
  <c r="BF99" i="23"/>
  <c r="BF84" i="23"/>
  <c r="BF111" i="23"/>
  <c r="BF91" i="23"/>
  <c r="BF77" i="23"/>
  <c r="BF25" i="25"/>
  <c r="BE9" i="23"/>
  <c r="BE91" i="23"/>
  <c r="BL91" i="23" s="1"/>
  <c r="BE77" i="23"/>
  <c r="BL77" i="23" s="1"/>
  <c r="BE25" i="25"/>
  <c r="BE111" i="23"/>
  <c r="BL111" i="23" s="1"/>
  <c r="BE99" i="23"/>
  <c r="BL99" i="23" s="1"/>
  <c r="BE84" i="23"/>
  <c r="BL84" i="23" s="1"/>
  <c r="BL7" i="23"/>
  <c r="BD105" i="23"/>
  <c r="BD106" i="23"/>
  <c r="BF9" i="22"/>
  <c r="BE9" i="22"/>
  <c r="BL7" i="22"/>
  <c r="BD10" i="23"/>
  <c r="BG23" i="23"/>
  <c r="BG7" i="23" s="1"/>
  <c r="BG51" i="23"/>
  <c r="BH47" i="23"/>
  <c r="BH47" i="22"/>
  <c r="BG51" i="22"/>
  <c r="BG23" i="22"/>
  <c r="BG7" i="22" s="1"/>
  <c r="BG9" i="22" s="1"/>
  <c r="BK241" i="16"/>
  <c r="BB245" i="16"/>
  <c r="BB25" i="16" s="1"/>
  <c r="BB24" i="16"/>
  <c r="BK24" i="16" s="1"/>
  <c r="BD228" i="21"/>
  <c r="BD229" i="21" s="1"/>
  <c r="BE211" i="21"/>
  <c r="BE212" i="21" s="1"/>
  <c r="BF160" i="21"/>
  <c r="BF161" i="21" s="1"/>
  <c r="BD194" i="21"/>
  <c r="BD195" i="21" s="1"/>
  <c r="BG221" i="20"/>
  <c r="BF228" i="20"/>
  <c r="BF225" i="20"/>
  <c r="BH272" i="20"/>
  <c r="BG279" i="20"/>
  <c r="BG276" i="20"/>
  <c r="BG255" i="20"/>
  <c r="BF262" i="20"/>
  <c r="BE159" i="20"/>
  <c r="BE160" i="20" s="1"/>
  <c r="BE193" i="20"/>
  <c r="BE194" i="20" s="1"/>
  <c r="BG182" i="20"/>
  <c r="BF186" i="20"/>
  <c r="BF189" i="20"/>
  <c r="BF131" i="20"/>
  <c r="BE138" i="20"/>
  <c r="BE135" i="20"/>
  <c r="BG148" i="20"/>
  <c r="BF152" i="20"/>
  <c r="BF155" i="20"/>
  <c r="BF172" i="20"/>
  <c r="BG165" i="20"/>
  <c r="BD155" i="16"/>
  <c r="BD156" i="16" s="1"/>
  <c r="BC192" i="16"/>
  <c r="BC241" i="16" s="1"/>
  <c r="BD189" i="16"/>
  <c r="BD190" i="16" s="1"/>
  <c r="BK245" i="16"/>
  <c r="BD168" i="16"/>
  <c r="BD165" i="16"/>
  <c r="BE161" i="16"/>
  <c r="BF178" i="16"/>
  <c r="BE185" i="16"/>
  <c r="BE182" i="16"/>
  <c r="BF144" i="16"/>
  <c r="BE151" i="16"/>
  <c r="BE148" i="16"/>
  <c r="BG200" i="21"/>
  <c r="BF207" i="21"/>
  <c r="BF204" i="21"/>
  <c r="BG156" i="21"/>
  <c r="BG153" i="21"/>
  <c r="BG160" i="21" s="1"/>
  <c r="BG161" i="21" s="1"/>
  <c r="BH149" i="21"/>
  <c r="BE173" i="21"/>
  <c r="BE170" i="21"/>
  <c r="BF166" i="21"/>
  <c r="BE190" i="21"/>
  <c r="BE187" i="21"/>
  <c r="BE194" i="21" s="1"/>
  <c r="BE195" i="21" s="1"/>
  <c r="BF183" i="21"/>
  <c r="BE224" i="21"/>
  <c r="BE221" i="21"/>
  <c r="BF217" i="21"/>
  <c r="BA63" i="8"/>
  <c r="BB43" i="26"/>
  <c r="BB8" i="26" s="1"/>
  <c r="BB10" i="28"/>
  <c r="BK46" i="28"/>
  <c r="BB75" i="28"/>
  <c r="BC74" i="28"/>
  <c r="BD68" i="28"/>
  <c r="BC69" i="28"/>
  <c r="BA12" i="28"/>
  <c r="BA128" i="8" s="1"/>
  <c r="BA54" i="28"/>
  <c r="BC45" i="28"/>
  <c r="BB48" i="28"/>
  <c r="BB17" i="29" l="1"/>
  <c r="BB21" i="29" s="1"/>
  <c r="BA10" i="29"/>
  <c r="BA66" i="8" s="1"/>
  <c r="BE22" i="30"/>
  <c r="BE30" i="30" s="1"/>
  <c r="BD8" i="30"/>
  <c r="BD67" i="8" s="1"/>
  <c r="BD34" i="30"/>
  <c r="BD42" i="30" s="1"/>
  <c r="BC13" i="30"/>
  <c r="BC76" i="8" s="1"/>
  <c r="BK11" i="28"/>
  <c r="BK48" i="8" s="1"/>
  <c r="BG369" i="26"/>
  <c r="BF370" i="26"/>
  <c r="BC357" i="26"/>
  <c r="BD356" i="26"/>
  <c r="BG169" i="26"/>
  <c r="BF170" i="26"/>
  <c r="BC157" i="26"/>
  <c r="BD156" i="26"/>
  <c r="BD231" i="21"/>
  <c r="BD248" i="21" s="1"/>
  <c r="BC253" i="21"/>
  <c r="BC257" i="21" s="1"/>
  <c r="BC249" i="21"/>
  <c r="BF211" i="21"/>
  <c r="BF212" i="21" s="1"/>
  <c r="BC24" i="21"/>
  <c r="BG283" i="20"/>
  <c r="BG284" i="20" s="1"/>
  <c r="BF232" i="20"/>
  <c r="BF233" i="20" s="1"/>
  <c r="BC10" i="23"/>
  <c r="BC16" i="8" s="1"/>
  <c r="BM50" i="23"/>
  <c r="BO50" i="23"/>
  <c r="BO50" i="22"/>
  <c r="BM50" i="22"/>
  <c r="BL97" i="23"/>
  <c r="BL98" i="23" s="1"/>
  <c r="BL92" i="23"/>
  <c r="BL88" i="23"/>
  <c r="BL90" i="23" s="1"/>
  <c r="BF78" i="23"/>
  <c r="BL85" i="23"/>
  <c r="BL81" i="23"/>
  <c r="BL83" i="23" s="1"/>
  <c r="BL109" i="23"/>
  <c r="BL110" i="23" s="1"/>
  <c r="BL78" i="23"/>
  <c r="BL74" i="23"/>
  <c r="BL76" i="23" s="1"/>
  <c r="BK105" i="23"/>
  <c r="BK106" i="23"/>
  <c r="BE85" i="23"/>
  <c r="BE78" i="23"/>
  <c r="BE102" i="23"/>
  <c r="BL102" i="23" s="1"/>
  <c r="BE10" i="8"/>
  <c r="BL10" i="8" s="1"/>
  <c r="BE114" i="23"/>
  <c r="BL114" i="23" s="1"/>
  <c r="BL9" i="23"/>
  <c r="BD75" i="25"/>
  <c r="BD78" i="25" s="1"/>
  <c r="BE48" i="25"/>
  <c r="BE51" i="25" s="1"/>
  <c r="BF92" i="23"/>
  <c r="BG9" i="23"/>
  <c r="BG111" i="23"/>
  <c r="BG99" i="23"/>
  <c r="BG25" i="25"/>
  <c r="BG84" i="23"/>
  <c r="BG85" i="23" s="1"/>
  <c r="BG77" i="23"/>
  <c r="BG91" i="23"/>
  <c r="BG92" i="23" s="1"/>
  <c r="BC75" i="25"/>
  <c r="BC78" i="25" s="1"/>
  <c r="BD48" i="25"/>
  <c r="BD51" i="25" s="1"/>
  <c r="BE92" i="23"/>
  <c r="BF85" i="23"/>
  <c r="BF114" i="23"/>
  <c r="BF102" i="23"/>
  <c r="BF10" i="8"/>
  <c r="BB10" i="23"/>
  <c r="BK35" i="23"/>
  <c r="BL9" i="22"/>
  <c r="BD16" i="8"/>
  <c r="BH51" i="23"/>
  <c r="BH23" i="23"/>
  <c r="BH7" i="23" s="1"/>
  <c r="BH51" i="22"/>
  <c r="BH23" i="22"/>
  <c r="BH7" i="22" s="1"/>
  <c r="BM7" i="22" s="1"/>
  <c r="BC245" i="16"/>
  <c r="BC25" i="16" s="1"/>
  <c r="BC24" i="16"/>
  <c r="BK25" i="16"/>
  <c r="BE228" i="21"/>
  <c r="BE229" i="21" s="1"/>
  <c r="BE177" i="21"/>
  <c r="BE178" i="21" s="1"/>
  <c r="BH279" i="20"/>
  <c r="BH276" i="20"/>
  <c r="BG228" i="20"/>
  <c r="BG225" i="20"/>
  <c r="BH221" i="20"/>
  <c r="BG262" i="20"/>
  <c r="BH255" i="20"/>
  <c r="BF159" i="20"/>
  <c r="BF160" i="20" s="1"/>
  <c r="BE142" i="20"/>
  <c r="BE143" i="20" s="1"/>
  <c r="BF193" i="20"/>
  <c r="BF194" i="20" s="1"/>
  <c r="BG189" i="20"/>
  <c r="BG186" i="20"/>
  <c r="BH182" i="20"/>
  <c r="BH165" i="20"/>
  <c r="BG172" i="20"/>
  <c r="BG155" i="20"/>
  <c r="BG152" i="20"/>
  <c r="BH148" i="20"/>
  <c r="BF138" i="20"/>
  <c r="BF135" i="20"/>
  <c r="BG131" i="20"/>
  <c r="BE155" i="16"/>
  <c r="BE156" i="16" s="1"/>
  <c r="BE189" i="16"/>
  <c r="BE190" i="16" s="1"/>
  <c r="BD172" i="16"/>
  <c r="BD173" i="16" s="1"/>
  <c r="BD192" i="16" s="1"/>
  <c r="BD241" i="16" s="1"/>
  <c r="BF185" i="16"/>
  <c r="BF182" i="16"/>
  <c r="BG178" i="16"/>
  <c r="BF151" i="16"/>
  <c r="BF148" i="16"/>
  <c r="BG144" i="16"/>
  <c r="BE168" i="16"/>
  <c r="BF161" i="16"/>
  <c r="BE165" i="16"/>
  <c r="BE172" i="16" s="1"/>
  <c r="BE173" i="16" s="1"/>
  <c r="BG207" i="21"/>
  <c r="BG204" i="21"/>
  <c r="BH200" i="21"/>
  <c r="BF224" i="21"/>
  <c r="BF221" i="21"/>
  <c r="BG217" i="21"/>
  <c r="BG183" i="21"/>
  <c r="BF190" i="21"/>
  <c r="BF187" i="21"/>
  <c r="BG166" i="21"/>
  <c r="BF173" i="21"/>
  <c r="BF170" i="21"/>
  <c r="BH156" i="21"/>
  <c r="BH153" i="21"/>
  <c r="BB63" i="8"/>
  <c r="BC43" i="26"/>
  <c r="BC8" i="26" s="1"/>
  <c r="BC75" i="28"/>
  <c r="BD74" i="28"/>
  <c r="BC10" i="28"/>
  <c r="BE68" i="28"/>
  <c r="BD69" i="28"/>
  <c r="BB54" i="28"/>
  <c r="BB12" i="28"/>
  <c r="BB128" i="8" s="1"/>
  <c r="BC48" i="28"/>
  <c r="BD45" i="28"/>
  <c r="BD10" i="28" s="1"/>
  <c r="BB10" i="29" l="1"/>
  <c r="BB66" i="8" s="1"/>
  <c r="BC17" i="29"/>
  <c r="BC21" i="29" s="1"/>
  <c r="BE34" i="30"/>
  <c r="BE42" i="30" s="1"/>
  <c r="BD13" i="30"/>
  <c r="BD76" i="8" s="1"/>
  <c r="BF22" i="30"/>
  <c r="BF30" i="30" s="1"/>
  <c r="BE8" i="30"/>
  <c r="BE67" i="8" s="1"/>
  <c r="BD357" i="26"/>
  <c r="BE356" i="26"/>
  <c r="BG370" i="26"/>
  <c r="BH369" i="26"/>
  <c r="BH370" i="26" s="1"/>
  <c r="BE156" i="26"/>
  <c r="BD157" i="26"/>
  <c r="BG170" i="26"/>
  <c r="BH169" i="26"/>
  <c r="BH170" i="26" s="1"/>
  <c r="BF194" i="21"/>
  <c r="BF195" i="21" s="1"/>
  <c r="BF228" i="21"/>
  <c r="BF229" i="21" s="1"/>
  <c r="BE231" i="21"/>
  <c r="BE248" i="21" s="1"/>
  <c r="BE249" i="21" s="1"/>
  <c r="BE253" i="21"/>
  <c r="BE257" i="21" s="1"/>
  <c r="BE25" i="21" s="1"/>
  <c r="BD249" i="21"/>
  <c r="BD253" i="21"/>
  <c r="BD257" i="21" s="1"/>
  <c r="BD25" i="21" s="1"/>
  <c r="BC25" i="21"/>
  <c r="BD24" i="21"/>
  <c r="BF142" i="20"/>
  <c r="BF143" i="20" s="1"/>
  <c r="BG232" i="20"/>
  <c r="BG233" i="20" s="1"/>
  <c r="BH283" i="20"/>
  <c r="BH284" i="20" s="1"/>
  <c r="BE192" i="16"/>
  <c r="BL192" i="16" s="1"/>
  <c r="BE116" i="23"/>
  <c r="BL116" i="23" s="1"/>
  <c r="BL117" i="23" s="1"/>
  <c r="BE104" i="23"/>
  <c r="BE105" i="23" s="1"/>
  <c r="BO51" i="23"/>
  <c r="BO48" i="23"/>
  <c r="BM51" i="23"/>
  <c r="BM48" i="23"/>
  <c r="BM51" i="22"/>
  <c r="BM48" i="22"/>
  <c r="BO51" i="22"/>
  <c r="BO48" i="22"/>
  <c r="BL118" i="23"/>
  <c r="BL113" i="23"/>
  <c r="BF104" i="23"/>
  <c r="BF106" i="23" s="1"/>
  <c r="BL101" i="23"/>
  <c r="BH9" i="23"/>
  <c r="BH99" i="23"/>
  <c r="BO99" i="23" s="1"/>
  <c r="BH91" i="23"/>
  <c r="BO91" i="23" s="1"/>
  <c r="BH111" i="23"/>
  <c r="BO111" i="23" s="1"/>
  <c r="BH84" i="23"/>
  <c r="BO84" i="23" s="1"/>
  <c r="BH77" i="23"/>
  <c r="BH25" i="25"/>
  <c r="BO7" i="23"/>
  <c r="BM7" i="23"/>
  <c r="BK10" i="23"/>
  <c r="BB16" i="8"/>
  <c r="BK16" i="8" s="1"/>
  <c r="BF116" i="23"/>
  <c r="BG78" i="23"/>
  <c r="BE75" i="25"/>
  <c r="BE78" i="25" s="1"/>
  <c r="BF48" i="25"/>
  <c r="BF51" i="25" s="1"/>
  <c r="BG10" i="8"/>
  <c r="BG114" i="23"/>
  <c r="BG116" i="23" s="1"/>
  <c r="BG102" i="23"/>
  <c r="BG104" i="23" s="1"/>
  <c r="BG35" i="23" s="1"/>
  <c r="BE117" i="23"/>
  <c r="BH9" i="22"/>
  <c r="BO7" i="22"/>
  <c r="BO23" i="23"/>
  <c r="BM23" i="23"/>
  <c r="BO23" i="22"/>
  <c r="BM23" i="22"/>
  <c r="BD245" i="16"/>
  <c r="BD25" i="16" s="1"/>
  <c r="BD24" i="16"/>
  <c r="BF189" i="16"/>
  <c r="BF190" i="16" s="1"/>
  <c r="BH160" i="21"/>
  <c r="BH161" i="21" s="1"/>
  <c r="BF177" i="21"/>
  <c r="BF178" i="21" s="1"/>
  <c r="BF231" i="21" s="1"/>
  <c r="BF248" i="21" s="1"/>
  <c r="BG211" i="21"/>
  <c r="BG212" i="21" s="1"/>
  <c r="BH262" i="20"/>
  <c r="BH228" i="20"/>
  <c r="BH225" i="20"/>
  <c r="BG159" i="20"/>
  <c r="BG160" i="20" s="1"/>
  <c r="BG193" i="20"/>
  <c r="BG194" i="20" s="1"/>
  <c r="BH189" i="20"/>
  <c r="BH186" i="20"/>
  <c r="BH131" i="20"/>
  <c r="BG138" i="20"/>
  <c r="BG135" i="20"/>
  <c r="BG142" i="20" s="1"/>
  <c r="BG143" i="20" s="1"/>
  <c r="BH155" i="20"/>
  <c r="BH152" i="20"/>
  <c r="BH159" i="20" s="1"/>
  <c r="BH160" i="20" s="1"/>
  <c r="BH172" i="20"/>
  <c r="BF155" i="16"/>
  <c r="BF156" i="16" s="1"/>
  <c r="BE241" i="16"/>
  <c r="BF168" i="16"/>
  <c r="BF165" i="16"/>
  <c r="BG161" i="16"/>
  <c r="BH144" i="16"/>
  <c r="BG151" i="16"/>
  <c r="BG148" i="16"/>
  <c r="BH178" i="16"/>
  <c r="BG185" i="16"/>
  <c r="BG182" i="16"/>
  <c r="BG190" i="21"/>
  <c r="BG187" i="21"/>
  <c r="BH183" i="21"/>
  <c r="BG224" i="21"/>
  <c r="BG221" i="21"/>
  <c r="BH217" i="21"/>
  <c r="BH204" i="21"/>
  <c r="BH207" i="21"/>
  <c r="BL231" i="21"/>
  <c r="BG173" i="21"/>
  <c r="BG170" i="21"/>
  <c r="BH166" i="21"/>
  <c r="BC63" i="8"/>
  <c r="BD43" i="26"/>
  <c r="BD8" i="26" s="1"/>
  <c r="BE69" i="28"/>
  <c r="BF68" i="28"/>
  <c r="BD75" i="28"/>
  <c r="BE74" i="28"/>
  <c r="BC12" i="28"/>
  <c r="BC128" i="8" s="1"/>
  <c r="BC54" i="28"/>
  <c r="BE45" i="28"/>
  <c r="BE10" i="28" s="1"/>
  <c r="BD48" i="28"/>
  <c r="BD17" i="29" l="1"/>
  <c r="BD21" i="29" s="1"/>
  <c r="BC10" i="29"/>
  <c r="BC66" i="8" s="1"/>
  <c r="BG22" i="30"/>
  <c r="BG30" i="30" s="1"/>
  <c r="BF8" i="30"/>
  <c r="BF67" i="8" s="1"/>
  <c r="BF34" i="30"/>
  <c r="BF42" i="30" s="1"/>
  <c r="BE13" i="30"/>
  <c r="BE76" i="8" s="1"/>
  <c r="BF356" i="26"/>
  <c r="BE357" i="26"/>
  <c r="BF156" i="26"/>
  <c r="BE157" i="26"/>
  <c r="BE24" i="21"/>
  <c r="BL24" i="21" s="1"/>
  <c r="BG194" i="21"/>
  <c r="BG195" i="21" s="1"/>
  <c r="BL248" i="21"/>
  <c r="BL249" i="21" s="1"/>
  <c r="BF253" i="21"/>
  <c r="BF257" i="21" s="1"/>
  <c r="BF249" i="21"/>
  <c r="BL257" i="21"/>
  <c r="BG228" i="21"/>
  <c r="BG229" i="21" s="1"/>
  <c r="BL25" i="21"/>
  <c r="BH232" i="20"/>
  <c r="BH233" i="20" s="1"/>
  <c r="BE36" i="23"/>
  <c r="BL36" i="23" s="1"/>
  <c r="BE118" i="23"/>
  <c r="BE106" i="23"/>
  <c r="BL104" i="23"/>
  <c r="BL105" i="23" s="1"/>
  <c r="BE35" i="23"/>
  <c r="BL35" i="23" s="1"/>
  <c r="BF105" i="23"/>
  <c r="BF35" i="23"/>
  <c r="BH78" i="23"/>
  <c r="BO77" i="23"/>
  <c r="BO109" i="23"/>
  <c r="BO110" i="23" s="1"/>
  <c r="BO92" i="23"/>
  <c r="BO88" i="23"/>
  <c r="BO90" i="23" s="1"/>
  <c r="BO97" i="23"/>
  <c r="BO98" i="23" s="1"/>
  <c r="BL106" i="23"/>
  <c r="BM91" i="23"/>
  <c r="BM77" i="23"/>
  <c r="BM99" i="23"/>
  <c r="BM97" i="23" s="1"/>
  <c r="BM98" i="23" s="1"/>
  <c r="BO85" i="23"/>
  <c r="BO81" i="23"/>
  <c r="BO83" i="23" s="1"/>
  <c r="BM84" i="23"/>
  <c r="BM111" i="23"/>
  <c r="BM109" i="23" s="1"/>
  <c r="BM110" i="23" s="1"/>
  <c r="BG36" i="23"/>
  <c r="BG10" i="23" s="1"/>
  <c r="BG16" i="8" s="1"/>
  <c r="BG118" i="23"/>
  <c r="BG117" i="23"/>
  <c r="BH92" i="23"/>
  <c r="BH114" i="23"/>
  <c r="BO114" i="23" s="1"/>
  <c r="BH102" i="23"/>
  <c r="BO102" i="23" s="1"/>
  <c r="BH116" i="23"/>
  <c r="BO116" i="23" s="1"/>
  <c r="BH10" i="8"/>
  <c r="BO10" i="8" s="1"/>
  <c r="BO9" i="23"/>
  <c r="BM9" i="23"/>
  <c r="BG106" i="23"/>
  <c r="BG105" i="23"/>
  <c r="BF118" i="23"/>
  <c r="BF36" i="23"/>
  <c r="BF117" i="23"/>
  <c r="BF75" i="25"/>
  <c r="BF78" i="25" s="1"/>
  <c r="BH75" i="25"/>
  <c r="BH78" i="25" s="1"/>
  <c r="BG75" i="25"/>
  <c r="BG78" i="25" s="1"/>
  <c r="BG48" i="25"/>
  <c r="BG51" i="25" s="1"/>
  <c r="BH48" i="25"/>
  <c r="BH51" i="25" s="1"/>
  <c r="BH85" i="23"/>
  <c r="BM9" i="22"/>
  <c r="BO9" i="22"/>
  <c r="BL241" i="16"/>
  <c r="BE245" i="16"/>
  <c r="BE24" i="16"/>
  <c r="BL24" i="16" s="1"/>
  <c r="BG177" i="21"/>
  <c r="BG178" i="21" s="1"/>
  <c r="BG231" i="21" s="1"/>
  <c r="BH211" i="21"/>
  <c r="BH212" i="21" s="1"/>
  <c r="BH193" i="20"/>
  <c r="BH194" i="20" s="1"/>
  <c r="BH138" i="20"/>
  <c r="BH135" i="20"/>
  <c r="BL46" i="28"/>
  <c r="BG189" i="16"/>
  <c r="BG190" i="16" s="1"/>
  <c r="BG155" i="16"/>
  <c r="BG156" i="16" s="1"/>
  <c r="BF172" i="16"/>
  <c r="BF173" i="16" s="1"/>
  <c r="BF192" i="16" s="1"/>
  <c r="BF241" i="16" s="1"/>
  <c r="BH185" i="16"/>
  <c r="BH182" i="16"/>
  <c r="BH151" i="16"/>
  <c r="BH148" i="16"/>
  <c r="BG168" i="16"/>
  <c r="BH161" i="16"/>
  <c r="BG165" i="16"/>
  <c r="BG172" i="16" s="1"/>
  <c r="BG173" i="16" s="1"/>
  <c r="BH221" i="21"/>
  <c r="BH228" i="21" s="1"/>
  <c r="BH229" i="21" s="1"/>
  <c r="BH224" i="21"/>
  <c r="BF24" i="21"/>
  <c r="BH173" i="21"/>
  <c r="BH170" i="21"/>
  <c r="BH177" i="21" s="1"/>
  <c r="BH178" i="21" s="1"/>
  <c r="BH190" i="21"/>
  <c r="BH187" i="21"/>
  <c r="BH194" i="21" s="1"/>
  <c r="BH195" i="21" s="1"/>
  <c r="BD63" i="8"/>
  <c r="BE43" i="26"/>
  <c r="BE8" i="26" s="1"/>
  <c r="BF69" i="28"/>
  <c r="BG68" i="28"/>
  <c r="BE75" i="28"/>
  <c r="BF74" i="28"/>
  <c r="BD54" i="28"/>
  <c r="BD12" i="28"/>
  <c r="BD128" i="8" s="1"/>
  <c r="BE48" i="28"/>
  <c r="BF45" i="28"/>
  <c r="BE17" i="29" l="1"/>
  <c r="BE21" i="29" s="1"/>
  <c r="BD10" i="29"/>
  <c r="BD66" i="8" s="1"/>
  <c r="BG34" i="30"/>
  <c r="BG42" i="30" s="1"/>
  <c r="BF13" i="30"/>
  <c r="BF76" i="8" s="1"/>
  <c r="BH22" i="30"/>
  <c r="BH30" i="30" s="1"/>
  <c r="BH8" i="30" s="1"/>
  <c r="BH67" i="8" s="1"/>
  <c r="BG8" i="30"/>
  <c r="BG67" i="8" s="1"/>
  <c r="BL11" i="28"/>
  <c r="BL48" i="8" s="1"/>
  <c r="BF357" i="26"/>
  <c r="BG356" i="26"/>
  <c r="BF157" i="26"/>
  <c r="BG156" i="26"/>
  <c r="BG248" i="21"/>
  <c r="BF25" i="21"/>
  <c r="BH142" i="20"/>
  <c r="BH143" i="20" s="1"/>
  <c r="BE10" i="23"/>
  <c r="BE16" i="8" s="1"/>
  <c r="BL16" i="8" s="1"/>
  <c r="BF10" i="23"/>
  <c r="BF16" i="8" s="1"/>
  <c r="BO118" i="23"/>
  <c r="BO117" i="23"/>
  <c r="BO113" i="23"/>
  <c r="BM102" i="23"/>
  <c r="BM101" i="23" s="1"/>
  <c r="BO78" i="23"/>
  <c r="BO74" i="23"/>
  <c r="BO76" i="23" s="1"/>
  <c r="BM116" i="23"/>
  <c r="BO101" i="23"/>
  <c r="BM81" i="23"/>
  <c r="BM83" i="23" s="1"/>
  <c r="BM85" i="23"/>
  <c r="BM114" i="23"/>
  <c r="BM113" i="23" s="1"/>
  <c r="BM78" i="23"/>
  <c r="BM74" i="23"/>
  <c r="BM76" i="23" s="1"/>
  <c r="BM92" i="23"/>
  <c r="BM88" i="23"/>
  <c r="BM90" i="23" s="1"/>
  <c r="BH104" i="23"/>
  <c r="BH35" i="23" s="1"/>
  <c r="BM10" i="8"/>
  <c r="BH36" i="23"/>
  <c r="BO36" i="23" s="1"/>
  <c r="BH117" i="23"/>
  <c r="BH118" i="23"/>
  <c r="BF245" i="16"/>
  <c r="BF25" i="16" s="1"/>
  <c r="BF24" i="16"/>
  <c r="BG192" i="16"/>
  <c r="BG241" i="16" s="1"/>
  <c r="BE25" i="16"/>
  <c r="BL245" i="16"/>
  <c r="BH155" i="16"/>
  <c r="BH156" i="16" s="1"/>
  <c r="BH189" i="16"/>
  <c r="BH190" i="16" s="1"/>
  <c r="BH168" i="16"/>
  <c r="BH165" i="16"/>
  <c r="BH231" i="21"/>
  <c r="BH248" i="21" s="1"/>
  <c r="BF43" i="26"/>
  <c r="BF8" i="26" s="1"/>
  <c r="BF10" i="28"/>
  <c r="BF75" i="28"/>
  <c r="BG74" i="28"/>
  <c r="BH68" i="28"/>
  <c r="BH69" i="28" s="1"/>
  <c r="BG69" i="28"/>
  <c r="BE12" i="28"/>
  <c r="BE128" i="8" s="1"/>
  <c r="BE54" i="28"/>
  <c r="BG45" i="28"/>
  <c r="BG10" i="28" s="1"/>
  <c r="BF48" i="28"/>
  <c r="BE10" i="29" l="1"/>
  <c r="BE66" i="8" s="1"/>
  <c r="BF17" i="29"/>
  <c r="BF21" i="29" s="1"/>
  <c r="BH34" i="30"/>
  <c r="BH42" i="30" s="1"/>
  <c r="BH13" i="30" s="1"/>
  <c r="BH76" i="8" s="1"/>
  <c r="BG13" i="30"/>
  <c r="BG76" i="8" s="1"/>
  <c r="BH172" i="16"/>
  <c r="BH173" i="16" s="1"/>
  <c r="BH192" i="16" s="1"/>
  <c r="BL10" i="23"/>
  <c r="BG357" i="26"/>
  <c r="BH356" i="26"/>
  <c r="BH357" i="26" s="1"/>
  <c r="BH156" i="26"/>
  <c r="BH157" i="26" s="1"/>
  <c r="BG157" i="26"/>
  <c r="BH249" i="21"/>
  <c r="BH253" i="21"/>
  <c r="BH257" i="21" s="1"/>
  <c r="BO248" i="21"/>
  <c r="BO249" i="21" s="1"/>
  <c r="BG249" i="21"/>
  <c r="BG253" i="21"/>
  <c r="BG257" i="21" s="1"/>
  <c r="BM248" i="21"/>
  <c r="BM249" i="21" s="1"/>
  <c r="BG24" i="21"/>
  <c r="BH10" i="23"/>
  <c r="BO10" i="23" s="1"/>
  <c r="BM104" i="23"/>
  <c r="BO104" i="23"/>
  <c r="BM117" i="23"/>
  <c r="BM118" i="23"/>
  <c r="BM36" i="23"/>
  <c r="BH105" i="23"/>
  <c r="BH106" i="23"/>
  <c r="BM10" i="23"/>
  <c r="BO35" i="23"/>
  <c r="BM35" i="23"/>
  <c r="BG245" i="16"/>
  <c r="BG25" i="16" s="1"/>
  <c r="BG24" i="16"/>
  <c r="BL25" i="16"/>
  <c r="BH241" i="16"/>
  <c r="BO192" i="16"/>
  <c r="BM192" i="16"/>
  <c r="BE63" i="8"/>
  <c r="BH24" i="21"/>
  <c r="BO231" i="21"/>
  <c r="BM231" i="21"/>
  <c r="BF63" i="8"/>
  <c r="BG43" i="26"/>
  <c r="BG8" i="26" s="1"/>
  <c r="BH74" i="28"/>
  <c r="BH75" i="28" s="1"/>
  <c r="BG75" i="28"/>
  <c r="BF54" i="28"/>
  <c r="BF12" i="28"/>
  <c r="BF128" i="8" s="1"/>
  <c r="BG48" i="28"/>
  <c r="BH45" i="28"/>
  <c r="BO46" i="28" s="1"/>
  <c r="BF10" i="29" l="1"/>
  <c r="BF66" i="8" s="1"/>
  <c r="BG17" i="29"/>
  <c r="BG21" i="29" s="1"/>
  <c r="BO11" i="28"/>
  <c r="BO48" i="8" s="1"/>
  <c r="BH25" i="21"/>
  <c r="BO257" i="21"/>
  <c r="BG25" i="21"/>
  <c r="BM257" i="21"/>
  <c r="BH16" i="8"/>
  <c r="BO16" i="8" s="1"/>
  <c r="BO106" i="23"/>
  <c r="BO105" i="23"/>
  <c r="BM105" i="23"/>
  <c r="BM106" i="23"/>
  <c r="BH245" i="16"/>
  <c r="BH24" i="16"/>
  <c r="BO24" i="16" s="1"/>
  <c r="BO241" i="16"/>
  <c r="BM241" i="16"/>
  <c r="BO24" i="21"/>
  <c r="BM24" i="21"/>
  <c r="BH43" i="26"/>
  <c r="BH8" i="26" s="1"/>
  <c r="BG63" i="8"/>
  <c r="BM46" i="28"/>
  <c r="BH48" i="28"/>
  <c r="BH10" i="28"/>
  <c r="BG12" i="28"/>
  <c r="BG128" i="8" s="1"/>
  <c r="BG54" i="28"/>
  <c r="P35" i="22"/>
  <c r="P10" i="22" s="1"/>
  <c r="O35" i="22"/>
  <c r="O10" i="22" s="1"/>
  <c r="K35" i="22"/>
  <c r="K10" i="22" s="1"/>
  <c r="J35" i="22"/>
  <c r="J10" i="22" s="1"/>
  <c r="Y37" i="22"/>
  <c r="W37" i="22"/>
  <c r="V37" i="22"/>
  <c r="U37" i="22"/>
  <c r="T37" i="22"/>
  <c r="W36" i="22"/>
  <c r="V36" i="22"/>
  <c r="U36" i="22"/>
  <c r="Y26" i="22"/>
  <c r="W26" i="22"/>
  <c r="V26" i="22"/>
  <c r="U26" i="22"/>
  <c r="T26" i="22"/>
  <c r="Y25" i="22"/>
  <c r="W25" i="22"/>
  <c r="V25" i="22"/>
  <c r="U25" i="22"/>
  <c r="T25" i="22"/>
  <c r="Y24" i="22"/>
  <c r="W24" i="22"/>
  <c r="V24" i="22"/>
  <c r="U24" i="22"/>
  <c r="T24" i="22"/>
  <c r="G23" i="22"/>
  <c r="A1" i="22"/>
  <c r="G116" i="21"/>
  <c r="G113" i="21"/>
  <c r="H109" i="21"/>
  <c r="G75" i="21"/>
  <c r="G79" i="21" s="1"/>
  <c r="G58" i="21"/>
  <c r="G65" i="21" s="1"/>
  <c r="G41" i="21"/>
  <c r="B144" i="21"/>
  <c r="BO137" i="21"/>
  <c r="BM137" i="21"/>
  <c r="BL137" i="21"/>
  <c r="BK137" i="21"/>
  <c r="BJ137" i="21"/>
  <c r="Y137" i="21"/>
  <c r="W137" i="21"/>
  <c r="V137" i="21"/>
  <c r="U137" i="21"/>
  <c r="T137" i="21"/>
  <c r="BH133" i="21"/>
  <c r="BG133" i="21"/>
  <c r="BF133" i="21"/>
  <c r="BE133" i="21"/>
  <c r="BD133" i="21"/>
  <c r="BC133" i="21"/>
  <c r="BB133" i="21"/>
  <c r="BA133" i="21"/>
  <c r="AZ133" i="21"/>
  <c r="AY133" i="21"/>
  <c r="AX133" i="21"/>
  <c r="AW133" i="21"/>
  <c r="AM133" i="21"/>
  <c r="AL133" i="21"/>
  <c r="AK133" i="21"/>
  <c r="AJ133" i="21"/>
  <c r="AI133" i="21"/>
  <c r="AH133" i="21"/>
  <c r="AG133" i="21"/>
  <c r="AF133" i="21"/>
  <c r="AE133" i="21"/>
  <c r="AD133" i="21"/>
  <c r="AC133" i="21"/>
  <c r="AB133" i="21"/>
  <c r="R133" i="21"/>
  <c r="Q133" i="21"/>
  <c r="P133" i="21"/>
  <c r="O133" i="21"/>
  <c r="N133" i="21"/>
  <c r="M133" i="21"/>
  <c r="L133" i="21"/>
  <c r="K133" i="21"/>
  <c r="J133" i="21"/>
  <c r="I133" i="21"/>
  <c r="H133" i="21"/>
  <c r="G133" i="21"/>
  <c r="G99" i="21"/>
  <c r="G96" i="21"/>
  <c r="H92" i="21"/>
  <c r="I92" i="21" s="1"/>
  <c r="J92" i="21" s="1"/>
  <c r="K92" i="21" s="1"/>
  <c r="H75" i="21"/>
  <c r="I75" i="21" s="1"/>
  <c r="I79" i="21" s="1"/>
  <c r="G62" i="21"/>
  <c r="H41" i="21"/>
  <c r="I41" i="21" s="1"/>
  <c r="J41" i="21" s="1"/>
  <c r="K41" i="21" s="1"/>
  <c r="B36" i="21"/>
  <c r="Y26" i="21"/>
  <c r="W26" i="21"/>
  <c r="V26" i="21"/>
  <c r="U26" i="21"/>
  <c r="T26" i="21"/>
  <c r="Y24" i="21"/>
  <c r="W24" i="21"/>
  <c r="V24" i="21"/>
  <c r="U24" i="21"/>
  <c r="T24" i="21"/>
  <c r="A1" i="21"/>
  <c r="BH17" i="29" l="1"/>
  <c r="BH21" i="29" s="1"/>
  <c r="BH10" i="29" s="1"/>
  <c r="BH66" i="8" s="1"/>
  <c r="BG10" i="29"/>
  <c r="BG66" i="8" s="1"/>
  <c r="BM11" i="28"/>
  <c r="BM48" i="8" s="1"/>
  <c r="G82" i="21"/>
  <c r="AB134" i="21"/>
  <c r="AD134" i="21"/>
  <c r="AF134" i="21"/>
  <c r="AH134" i="21"/>
  <c r="AJ134" i="21"/>
  <c r="AL134" i="21"/>
  <c r="AW134" i="21"/>
  <c r="AY134" i="21"/>
  <c r="BA134" i="21"/>
  <c r="BC134" i="21"/>
  <c r="BE134" i="21"/>
  <c r="BG134" i="21"/>
  <c r="AC134" i="21"/>
  <c r="AE134" i="21"/>
  <c r="AG134" i="21"/>
  <c r="AI134" i="21"/>
  <c r="AK134" i="21"/>
  <c r="AM134" i="21"/>
  <c r="AX134" i="21"/>
  <c r="AZ134" i="21"/>
  <c r="BB134" i="21"/>
  <c r="BD134" i="21"/>
  <c r="BF134" i="21"/>
  <c r="BH134" i="21"/>
  <c r="BM25" i="21"/>
  <c r="BO25" i="21"/>
  <c r="BM16" i="8"/>
  <c r="E12" i="9"/>
  <c r="E17" i="9"/>
  <c r="AJ99" i="22"/>
  <c r="AJ111" i="22"/>
  <c r="BE111" i="22"/>
  <c r="BE99" i="22"/>
  <c r="AJ91" i="22"/>
  <c r="AJ77" i="22"/>
  <c r="AJ78" i="22" s="1"/>
  <c r="AJ84" i="22"/>
  <c r="AJ85" i="22" s="1"/>
  <c r="BE84" i="22"/>
  <c r="BE77" i="22"/>
  <c r="BE91" i="22"/>
  <c r="BH25" i="16"/>
  <c r="BO245" i="16"/>
  <c r="BM245" i="16"/>
  <c r="BM24" i="16"/>
  <c r="I35" i="22"/>
  <c r="I10" i="22" s="1"/>
  <c r="Q35" i="22"/>
  <c r="Q10" i="22" s="1"/>
  <c r="H35" i="22"/>
  <c r="H10" i="22" s="1"/>
  <c r="L35" i="22"/>
  <c r="L10" i="22" s="1"/>
  <c r="N35" i="22"/>
  <c r="N10" i="22" s="1"/>
  <c r="R35" i="22"/>
  <c r="R10" i="22" s="1"/>
  <c r="BO133" i="21"/>
  <c r="BL133" i="21"/>
  <c r="G69" i="21"/>
  <c r="G70" i="21" s="1"/>
  <c r="H79" i="21"/>
  <c r="H58" i="21"/>
  <c r="I58" i="21" s="1"/>
  <c r="J58" i="21" s="1"/>
  <c r="J65" i="21" s="1"/>
  <c r="J75" i="21"/>
  <c r="J79" i="21" s="1"/>
  <c r="H82" i="21"/>
  <c r="T133" i="21"/>
  <c r="V133" i="21"/>
  <c r="Y133" i="21"/>
  <c r="AP133" i="21"/>
  <c r="AR133" i="21"/>
  <c r="BK133" i="21"/>
  <c r="BK134" i="21" s="1"/>
  <c r="BM133" i="21"/>
  <c r="BM134" i="21" s="1"/>
  <c r="G120" i="21"/>
  <c r="G121" i="21" s="1"/>
  <c r="U23" i="22"/>
  <c r="W23" i="22"/>
  <c r="H70" i="25"/>
  <c r="H72" i="25" s="1"/>
  <c r="H44" i="25"/>
  <c r="H45" i="25" s="1"/>
  <c r="J70" i="25"/>
  <c r="J72" i="25" s="1"/>
  <c r="J44" i="25"/>
  <c r="J45" i="25" s="1"/>
  <c r="L70" i="25"/>
  <c r="L72" i="25" s="1"/>
  <c r="L44" i="25"/>
  <c r="L45" i="25" s="1"/>
  <c r="N70" i="25"/>
  <c r="N72" i="25" s="1"/>
  <c r="N44" i="25"/>
  <c r="N45" i="25" s="1"/>
  <c r="P70" i="25"/>
  <c r="P72" i="25" s="1"/>
  <c r="P44" i="25"/>
  <c r="P45" i="25" s="1"/>
  <c r="R70" i="25"/>
  <c r="R72" i="25" s="1"/>
  <c r="R44" i="25"/>
  <c r="R45" i="25" s="1"/>
  <c r="I70" i="25"/>
  <c r="I72" i="25" s="1"/>
  <c r="I44" i="25"/>
  <c r="I45" i="25" s="1"/>
  <c r="K70" i="25"/>
  <c r="K72" i="25" s="1"/>
  <c r="K44" i="25"/>
  <c r="K45" i="25" s="1"/>
  <c r="M70" i="25"/>
  <c r="M72" i="25" s="1"/>
  <c r="M44" i="25"/>
  <c r="M45" i="25" s="1"/>
  <c r="O70" i="25"/>
  <c r="O72" i="25" s="1"/>
  <c r="O44" i="25"/>
  <c r="O45" i="25" s="1"/>
  <c r="Q70" i="25"/>
  <c r="Q72" i="25" s="1"/>
  <c r="Q44" i="25"/>
  <c r="Q45" i="25" s="1"/>
  <c r="BH54" i="28"/>
  <c r="BH12" i="28"/>
  <c r="BH128" i="8" s="1"/>
  <c r="I24" i="25"/>
  <c r="H43" i="25" s="1"/>
  <c r="AJ24" i="25"/>
  <c r="C24" i="25"/>
  <c r="Q24" i="25"/>
  <c r="P43" i="25" s="1"/>
  <c r="BE24" i="25"/>
  <c r="R9" i="8"/>
  <c r="D15" i="8"/>
  <c r="E7" i="9"/>
  <c r="G7" i="22"/>
  <c r="B6" i="22"/>
  <c r="D9" i="8"/>
  <c r="M35" i="22"/>
  <c r="M10" i="22" s="1"/>
  <c r="Y23" i="22"/>
  <c r="V23" i="22"/>
  <c r="T23" i="22"/>
  <c r="H116" i="21"/>
  <c r="H113" i="21"/>
  <c r="I109" i="21"/>
  <c r="G103" i="21"/>
  <c r="G104" i="21" s="1"/>
  <c r="L92" i="21"/>
  <c r="L99" i="21" s="1"/>
  <c r="K96" i="21"/>
  <c r="K48" i="21"/>
  <c r="K45" i="21"/>
  <c r="J45" i="21"/>
  <c r="J48" i="21"/>
  <c r="J52" i="21" s="1"/>
  <c r="J53" i="21" s="1"/>
  <c r="J62" i="21"/>
  <c r="I65" i="21"/>
  <c r="I48" i="21"/>
  <c r="I45" i="21"/>
  <c r="L41" i="21"/>
  <c r="H45" i="21"/>
  <c r="H48" i="21"/>
  <c r="K58" i="21"/>
  <c r="I82" i="21"/>
  <c r="K99" i="21"/>
  <c r="G45" i="21"/>
  <c r="G48" i="21"/>
  <c r="H65" i="21"/>
  <c r="J99" i="21"/>
  <c r="J96" i="21"/>
  <c r="I96" i="21"/>
  <c r="I99" i="21"/>
  <c r="H96" i="21"/>
  <c r="H99" i="21"/>
  <c r="U133" i="21"/>
  <c r="W133" i="21"/>
  <c r="AT133" i="21"/>
  <c r="AT134" i="21" s="1"/>
  <c r="AQ133" i="21"/>
  <c r="AQ134" i="21" s="1"/>
  <c r="BJ133" i="21"/>
  <c r="AO133" i="21"/>
  <c r="AO134" i="21" s="1"/>
  <c r="G99" i="20"/>
  <c r="G96" i="20"/>
  <c r="H92" i="20"/>
  <c r="B216" i="20"/>
  <c r="B126" i="20"/>
  <c r="BO120" i="20"/>
  <c r="BM120" i="20"/>
  <c r="BL120" i="20"/>
  <c r="BK120" i="20"/>
  <c r="BJ120" i="20"/>
  <c r="AT120" i="20"/>
  <c r="AR120" i="20"/>
  <c r="AQ120" i="20"/>
  <c r="AP120" i="20"/>
  <c r="AO120" i="20"/>
  <c r="Y120" i="20"/>
  <c r="W120" i="20"/>
  <c r="V120" i="20"/>
  <c r="U120" i="20"/>
  <c r="T120" i="20"/>
  <c r="BH116" i="20"/>
  <c r="BG116" i="20"/>
  <c r="BF116" i="20"/>
  <c r="BE116" i="20"/>
  <c r="BD116" i="20"/>
  <c r="BC116" i="20"/>
  <c r="BB116" i="20"/>
  <c r="BA116" i="20"/>
  <c r="AZ116" i="20"/>
  <c r="AY116" i="20"/>
  <c r="AX116" i="20"/>
  <c r="AW116" i="20"/>
  <c r="AM116" i="20"/>
  <c r="AL116" i="20"/>
  <c r="AK116" i="20"/>
  <c r="AJ116" i="20"/>
  <c r="AI116" i="20"/>
  <c r="AH116" i="20"/>
  <c r="AG116" i="20"/>
  <c r="AF116" i="20"/>
  <c r="AE116" i="20"/>
  <c r="AD116" i="20"/>
  <c r="AC116" i="20"/>
  <c r="AB116" i="20"/>
  <c r="R116" i="20"/>
  <c r="Q116" i="20"/>
  <c r="P116" i="20"/>
  <c r="O116" i="20"/>
  <c r="N116" i="20"/>
  <c r="M116" i="20"/>
  <c r="L116" i="20"/>
  <c r="K116" i="20"/>
  <c r="J116" i="20"/>
  <c r="I116" i="20"/>
  <c r="H116" i="20"/>
  <c r="G116" i="20"/>
  <c r="G82" i="20"/>
  <c r="H75" i="20"/>
  <c r="I75" i="20" s="1"/>
  <c r="H58" i="20"/>
  <c r="G41" i="20"/>
  <c r="H41" i="20" s="1"/>
  <c r="I41" i="20" s="1"/>
  <c r="J41" i="20" s="1"/>
  <c r="K41" i="20" s="1"/>
  <c r="B36" i="20"/>
  <c r="Y26" i="20"/>
  <c r="W26" i="20"/>
  <c r="V26" i="20"/>
  <c r="U26" i="20"/>
  <c r="T26" i="20"/>
  <c r="A1" i="20"/>
  <c r="BH117" i="16"/>
  <c r="BG117" i="16"/>
  <c r="BM117" i="16" s="1"/>
  <c r="BF117" i="16"/>
  <c r="BE117" i="16"/>
  <c r="BD117" i="16"/>
  <c r="BC117" i="16"/>
  <c r="BB117" i="16"/>
  <c r="BA117" i="16"/>
  <c r="AZ117" i="16"/>
  <c r="AY117" i="16"/>
  <c r="AX117" i="16"/>
  <c r="AW117" i="16"/>
  <c r="BH107" i="16"/>
  <c r="BG107" i="16"/>
  <c r="BF107" i="16"/>
  <c r="BE107" i="16"/>
  <c r="BD107" i="16"/>
  <c r="BC107" i="16"/>
  <c r="BB107" i="16"/>
  <c r="BA107" i="16"/>
  <c r="AZ107" i="16"/>
  <c r="AY107" i="16"/>
  <c r="AX107" i="16"/>
  <c r="AW107" i="16"/>
  <c r="BO107" i="16" s="1"/>
  <c r="AM117" i="16"/>
  <c r="AL117" i="16"/>
  <c r="AK117" i="16"/>
  <c r="AJ117" i="16"/>
  <c r="AI117" i="16"/>
  <c r="AH117" i="16"/>
  <c r="AG117" i="16"/>
  <c r="AF117" i="16"/>
  <c r="AE117" i="16"/>
  <c r="AD117" i="16"/>
  <c r="AC117" i="16"/>
  <c r="AB117" i="16"/>
  <c r="AM107" i="16"/>
  <c r="AL107" i="16"/>
  <c r="AK107" i="16"/>
  <c r="AJ107" i="16"/>
  <c r="AI107" i="16"/>
  <c r="AH107" i="16"/>
  <c r="AG107" i="16"/>
  <c r="AF107" i="16"/>
  <c r="AE107" i="16"/>
  <c r="AD107" i="16"/>
  <c r="AC107" i="16"/>
  <c r="AB107" i="16"/>
  <c r="R117" i="16"/>
  <c r="Q117" i="16"/>
  <c r="P117" i="16"/>
  <c r="O117" i="16"/>
  <c r="N117" i="16"/>
  <c r="M117" i="16"/>
  <c r="L117" i="16"/>
  <c r="K117" i="16"/>
  <c r="J117" i="16"/>
  <c r="I117" i="16"/>
  <c r="H117" i="16"/>
  <c r="G117" i="16"/>
  <c r="BO133" i="16"/>
  <c r="BM133" i="16"/>
  <c r="BL133" i="16"/>
  <c r="BK133" i="16"/>
  <c r="BJ133" i="16"/>
  <c r="Y133" i="16"/>
  <c r="W133" i="16"/>
  <c r="V133" i="16"/>
  <c r="U133" i="16"/>
  <c r="T133" i="16"/>
  <c r="BO129" i="16"/>
  <c r="BM129" i="16"/>
  <c r="BL129" i="16"/>
  <c r="BK129" i="16"/>
  <c r="BJ129" i="16"/>
  <c r="Y129" i="16"/>
  <c r="W129" i="16"/>
  <c r="V129" i="16"/>
  <c r="U129" i="16"/>
  <c r="T129" i="16"/>
  <c r="BO125" i="16"/>
  <c r="BM125" i="16"/>
  <c r="BL125" i="16"/>
  <c r="BK125" i="16"/>
  <c r="BJ125" i="16"/>
  <c r="Y125" i="16"/>
  <c r="W125" i="16"/>
  <c r="V125" i="16"/>
  <c r="U125" i="16"/>
  <c r="T125" i="16"/>
  <c r="BM121" i="16"/>
  <c r="BL121" i="16"/>
  <c r="BK121" i="16"/>
  <c r="BO121" i="16"/>
  <c r="W121" i="16"/>
  <c r="V121" i="16"/>
  <c r="U121" i="16"/>
  <c r="Y121" i="16"/>
  <c r="R107" i="16"/>
  <c r="Q107" i="16"/>
  <c r="P107" i="16"/>
  <c r="O107" i="16"/>
  <c r="N107" i="16"/>
  <c r="M107" i="16"/>
  <c r="L107" i="16"/>
  <c r="K107" i="16"/>
  <c r="J107" i="16"/>
  <c r="I107" i="16"/>
  <c r="H107" i="16"/>
  <c r="G107" i="16"/>
  <c r="BH97" i="16"/>
  <c r="BG97" i="16"/>
  <c r="BF97" i="16"/>
  <c r="BE97" i="16"/>
  <c r="BD97" i="16"/>
  <c r="BC97" i="16"/>
  <c r="BB97" i="16"/>
  <c r="BA97" i="16"/>
  <c r="AZ97" i="16"/>
  <c r="AY97" i="16"/>
  <c r="AX97" i="16"/>
  <c r="AW97" i="16"/>
  <c r="AM97" i="16"/>
  <c r="AL97" i="16"/>
  <c r="AK97" i="16"/>
  <c r="AJ97" i="16"/>
  <c r="AI97" i="16"/>
  <c r="AH97" i="16"/>
  <c r="AG97" i="16"/>
  <c r="AF97" i="16"/>
  <c r="AE97" i="16"/>
  <c r="AD97" i="16"/>
  <c r="AC97" i="16"/>
  <c r="AB97" i="16"/>
  <c r="H97" i="16"/>
  <c r="I97" i="16"/>
  <c r="J97" i="16"/>
  <c r="K97" i="16"/>
  <c r="L97" i="16"/>
  <c r="M97" i="16"/>
  <c r="N97" i="16"/>
  <c r="O97" i="16"/>
  <c r="P97" i="16"/>
  <c r="Q97" i="16"/>
  <c r="R97" i="16"/>
  <c r="G97" i="16"/>
  <c r="G56" i="16"/>
  <c r="G39" i="16"/>
  <c r="H39" i="16" s="1"/>
  <c r="H43" i="16" s="1"/>
  <c r="T37" i="1"/>
  <c r="U37" i="1"/>
  <c r="V37" i="1"/>
  <c r="W37" i="1"/>
  <c r="Y37" i="1"/>
  <c r="G23" i="1"/>
  <c r="BH76" i="1"/>
  <c r="BG76" i="1"/>
  <c r="BF76" i="1"/>
  <c r="BE76" i="1"/>
  <c r="BD76" i="1"/>
  <c r="BC76" i="1"/>
  <c r="BB76" i="1"/>
  <c r="BA76" i="1"/>
  <c r="AZ76" i="1"/>
  <c r="AY76" i="1"/>
  <c r="AX76" i="1"/>
  <c r="AW76" i="1"/>
  <c r="Y99" i="1"/>
  <c r="W99" i="1"/>
  <c r="V99" i="1"/>
  <c r="U99" i="1"/>
  <c r="T99" i="1"/>
  <c r="H29" i="1"/>
  <c r="H8" i="1" s="1"/>
  <c r="H9" i="1" s="1"/>
  <c r="J29" i="1"/>
  <c r="J8" i="1" s="1"/>
  <c r="J9" i="1" s="1"/>
  <c r="K29" i="1"/>
  <c r="K8" i="1" s="1"/>
  <c r="K9" i="1" s="1"/>
  <c r="L29" i="1"/>
  <c r="L8" i="1" s="1"/>
  <c r="L9" i="1" s="1"/>
  <c r="M29" i="1"/>
  <c r="M8" i="1" s="1"/>
  <c r="M9" i="1" s="1"/>
  <c r="N29" i="1"/>
  <c r="N8" i="1" s="1"/>
  <c r="N9" i="1" s="1"/>
  <c r="O29" i="1"/>
  <c r="O8" i="1" s="1"/>
  <c r="O9" i="1" s="1"/>
  <c r="P29" i="1"/>
  <c r="P8" i="1" s="1"/>
  <c r="P9" i="1" s="1"/>
  <c r="Q29" i="1"/>
  <c r="Q8" i="1" s="1"/>
  <c r="Q9" i="1" s="1"/>
  <c r="BJ134" i="21" l="1"/>
  <c r="H62" i="21"/>
  <c r="I62" i="21"/>
  <c r="I69" i="21" s="1"/>
  <c r="I70" i="21" s="1"/>
  <c r="AP134" i="21"/>
  <c r="BO134" i="21"/>
  <c r="AR134" i="21"/>
  <c r="BL134" i="21"/>
  <c r="BE78" i="22"/>
  <c r="Q116" i="1"/>
  <c r="Q104" i="1"/>
  <c r="Q106" i="1" s="1"/>
  <c r="Q113" i="1"/>
  <c r="Q101" i="1"/>
  <c r="O116" i="1"/>
  <c r="O104" i="1"/>
  <c r="O106" i="1" s="1"/>
  <c r="O113" i="1"/>
  <c r="O101" i="1"/>
  <c r="M116" i="1"/>
  <c r="M104" i="1"/>
  <c r="M106" i="1" s="1"/>
  <c r="M113" i="1"/>
  <c r="M101" i="1"/>
  <c r="K116" i="1"/>
  <c r="K104" i="1"/>
  <c r="K106" i="1" s="1"/>
  <c r="K113" i="1"/>
  <c r="K101" i="1"/>
  <c r="H104" i="1"/>
  <c r="H106" i="1" s="1"/>
  <c r="H116" i="1"/>
  <c r="H101" i="1"/>
  <c r="H113" i="1"/>
  <c r="P104" i="1"/>
  <c r="P106" i="1" s="1"/>
  <c r="P113" i="1"/>
  <c r="P116" i="1"/>
  <c r="P101" i="1"/>
  <c r="N104" i="1"/>
  <c r="N106" i="1" s="1"/>
  <c r="N116" i="1"/>
  <c r="N113" i="1"/>
  <c r="N101" i="1"/>
  <c r="L104" i="1"/>
  <c r="L106" i="1" s="1"/>
  <c r="L116" i="1"/>
  <c r="L101" i="1"/>
  <c r="L113" i="1"/>
  <c r="J104" i="1"/>
  <c r="J106" i="1" s="1"/>
  <c r="J116" i="1"/>
  <c r="J113" i="1"/>
  <c r="J101" i="1"/>
  <c r="T7" i="22"/>
  <c r="G109" i="22"/>
  <c r="AB110" i="22" s="1"/>
  <c r="G88" i="22"/>
  <c r="AB90" i="22" s="1"/>
  <c r="G81" i="22"/>
  <c r="AB83" i="22" s="1"/>
  <c r="G97" i="22"/>
  <c r="AB98" i="22" s="1"/>
  <c r="G74" i="22"/>
  <c r="AB76" i="22" s="1"/>
  <c r="BD111" i="22"/>
  <c r="BD99" i="22"/>
  <c r="AX111" i="22"/>
  <c r="AX99" i="22"/>
  <c r="AE111" i="22"/>
  <c r="AE99" i="22"/>
  <c r="AY114" i="22"/>
  <c r="AY102" i="22"/>
  <c r="AL111" i="22"/>
  <c r="AL99" i="22"/>
  <c r="AE114" i="22"/>
  <c r="AE102" i="22"/>
  <c r="BC114" i="22"/>
  <c r="BC102" i="22"/>
  <c r="BC111" i="22"/>
  <c r="BC99" i="22"/>
  <c r="BL99" i="22" s="1"/>
  <c r="BL97" i="22" s="1"/>
  <c r="AM111" i="22"/>
  <c r="AM99" i="22"/>
  <c r="AG111" i="22"/>
  <c r="AG99" i="22"/>
  <c r="AF99" i="22"/>
  <c r="AF111" i="22"/>
  <c r="AL114" i="22"/>
  <c r="AL102" i="22"/>
  <c r="BH111" i="22"/>
  <c r="BH99" i="22"/>
  <c r="BB111" i="22"/>
  <c r="BB99" i="22"/>
  <c r="AK111" i="22"/>
  <c r="AK99" i="22"/>
  <c r="BG114" i="22"/>
  <c r="BG102" i="22"/>
  <c r="AI114" i="22"/>
  <c r="AI102" i="22"/>
  <c r="BA111" i="22"/>
  <c r="BA99" i="22"/>
  <c r="AH111" i="22"/>
  <c r="AH99" i="22"/>
  <c r="AM114" i="22"/>
  <c r="AM102" i="22"/>
  <c r="BG111" i="22"/>
  <c r="BG99" i="22"/>
  <c r="AY111" i="22"/>
  <c r="AY99" i="22"/>
  <c r="AI111" i="22"/>
  <c r="AI116" i="22" s="1"/>
  <c r="AI99" i="22"/>
  <c r="AI104" i="22" s="1"/>
  <c r="AW111" i="22"/>
  <c r="AW99" i="22"/>
  <c r="BD91" i="22"/>
  <c r="BD84" i="22"/>
  <c r="BD77" i="22"/>
  <c r="AX91" i="22"/>
  <c r="AX84" i="22"/>
  <c r="AX85" i="22" s="1"/>
  <c r="AX77" i="22"/>
  <c r="AE84" i="22"/>
  <c r="AE91" i="22"/>
  <c r="AE77" i="22"/>
  <c r="AL91" i="22"/>
  <c r="AL84" i="22"/>
  <c r="AL85" i="22" s="1"/>
  <c r="AL77" i="22"/>
  <c r="AL78" i="22" s="1"/>
  <c r="BC91" i="22"/>
  <c r="BL91" i="22" s="1"/>
  <c r="BC77" i="22"/>
  <c r="BC84" i="22"/>
  <c r="AM84" i="22"/>
  <c r="AM85" i="22" s="1"/>
  <c r="AM91" i="22"/>
  <c r="AM77" i="22"/>
  <c r="AM78" i="22" s="1"/>
  <c r="AG84" i="22"/>
  <c r="AG85" i="22" s="1"/>
  <c r="AG91" i="22"/>
  <c r="AG77" i="22"/>
  <c r="AG78" i="22" s="1"/>
  <c r="AF91" i="22"/>
  <c r="AF77" i="22"/>
  <c r="AF78" i="22" s="1"/>
  <c r="AF84" i="22"/>
  <c r="AF85" i="22" s="1"/>
  <c r="BH91" i="22"/>
  <c r="BH84" i="22"/>
  <c r="BH77" i="22"/>
  <c r="BB91" i="22"/>
  <c r="BB84" i="22"/>
  <c r="BB77" i="22"/>
  <c r="AK84" i="22"/>
  <c r="AK91" i="22"/>
  <c r="AK77" i="22"/>
  <c r="BA84" i="22"/>
  <c r="BA77" i="22"/>
  <c r="BA91" i="22"/>
  <c r="AH91" i="22"/>
  <c r="AH84" i="22"/>
  <c r="AH77" i="22"/>
  <c r="BG91" i="22"/>
  <c r="BG77" i="22"/>
  <c r="BG84" i="22"/>
  <c r="AY91" i="22"/>
  <c r="AY77" i="22"/>
  <c r="AY84" i="22"/>
  <c r="AY85" i="22" s="1"/>
  <c r="AI84" i="22"/>
  <c r="AI85" i="22" s="1"/>
  <c r="AI91" i="22"/>
  <c r="AI77" i="22"/>
  <c r="AI78" i="22" s="1"/>
  <c r="AW84" i="22"/>
  <c r="AW77" i="22"/>
  <c r="AW91" i="22"/>
  <c r="BE92" i="22"/>
  <c r="BE85" i="22"/>
  <c r="AJ92" i="22"/>
  <c r="AB75" i="1"/>
  <c r="R29" i="1"/>
  <c r="R8" i="1" s="1"/>
  <c r="R9" i="1" s="1"/>
  <c r="AD76" i="1"/>
  <c r="I29" i="1"/>
  <c r="I8" i="1" s="1"/>
  <c r="I9" i="1" s="1"/>
  <c r="AL76" i="1"/>
  <c r="Q75" i="1"/>
  <c r="AJ76" i="1"/>
  <c r="O75" i="1"/>
  <c r="AH76" i="1"/>
  <c r="M75" i="1"/>
  <c r="AF76" i="1"/>
  <c r="K75" i="1"/>
  <c r="AB64" i="25"/>
  <c r="AB38" i="25"/>
  <c r="AM76" i="1"/>
  <c r="R75" i="1"/>
  <c r="AK76" i="1"/>
  <c r="P75" i="1"/>
  <c r="AI76" i="1"/>
  <c r="N75" i="1"/>
  <c r="AG76" i="1"/>
  <c r="L75" i="1"/>
  <c r="AE76" i="1"/>
  <c r="J75" i="1"/>
  <c r="AC76" i="1"/>
  <c r="I75" i="1"/>
  <c r="BO25" i="16"/>
  <c r="BM25" i="16"/>
  <c r="AP116" i="20"/>
  <c r="AR116" i="20"/>
  <c r="G103" i="20"/>
  <c r="G104" i="20" s="1"/>
  <c r="U117" i="16"/>
  <c r="W117" i="16"/>
  <c r="AT117" i="16"/>
  <c r="AQ117" i="16"/>
  <c r="BO117" i="16"/>
  <c r="BK117" i="16"/>
  <c r="BL117" i="16"/>
  <c r="Y117" i="16"/>
  <c r="V117" i="16"/>
  <c r="BH63" i="8"/>
  <c r="AP117" i="16"/>
  <c r="AR117" i="16"/>
  <c r="AQ107" i="16"/>
  <c r="BO97" i="16"/>
  <c r="BL97" i="16"/>
  <c r="L96" i="21"/>
  <c r="J82" i="21"/>
  <c r="H103" i="21"/>
  <c r="H104" i="21" s="1"/>
  <c r="H69" i="21"/>
  <c r="H70" i="21" s="1"/>
  <c r="G52" i="21"/>
  <c r="G53" i="21" s="1"/>
  <c r="M92" i="21"/>
  <c r="N92" i="21" s="1"/>
  <c r="K75" i="21"/>
  <c r="K79" i="21" s="1"/>
  <c r="H120" i="21"/>
  <c r="H121" i="21" s="1"/>
  <c r="L35" i="1"/>
  <c r="R64" i="25"/>
  <c r="R66" i="25" s="1"/>
  <c r="R80" i="25" s="1"/>
  <c r="R11" i="25" s="1"/>
  <c r="R72" i="8" s="1"/>
  <c r="R38" i="25"/>
  <c r="R39" i="25" s="1"/>
  <c r="R53" i="25" s="1"/>
  <c r="R8" i="25" s="1"/>
  <c r="P64" i="25"/>
  <c r="P66" i="25" s="1"/>
  <c r="P80" i="25" s="1"/>
  <c r="P11" i="25" s="1"/>
  <c r="P72" i="8" s="1"/>
  <c r="P38" i="25"/>
  <c r="P39" i="25" s="1"/>
  <c r="P53" i="25" s="1"/>
  <c r="P8" i="25" s="1"/>
  <c r="P60" i="8" s="1"/>
  <c r="N64" i="25"/>
  <c r="N66" i="25" s="1"/>
  <c r="N80" i="25" s="1"/>
  <c r="N11" i="25" s="1"/>
  <c r="N72" i="8" s="1"/>
  <c r="N38" i="25"/>
  <c r="N39" i="25" s="1"/>
  <c r="N53" i="25" s="1"/>
  <c r="N8" i="25" s="1"/>
  <c r="N60" i="8" s="1"/>
  <c r="L64" i="25"/>
  <c r="L66" i="25" s="1"/>
  <c r="L80" i="25" s="1"/>
  <c r="L11" i="25" s="1"/>
  <c r="L72" i="8" s="1"/>
  <c r="L38" i="25"/>
  <c r="L39" i="25" s="1"/>
  <c r="L53" i="25" s="1"/>
  <c r="L8" i="25" s="1"/>
  <c r="J64" i="25"/>
  <c r="J66" i="25" s="1"/>
  <c r="J80" i="25" s="1"/>
  <c r="J11" i="25" s="1"/>
  <c r="J72" i="8" s="1"/>
  <c r="J38" i="25"/>
  <c r="J39" i="25" s="1"/>
  <c r="J53" i="25" s="1"/>
  <c r="J8" i="25" s="1"/>
  <c r="J60" i="8" s="1"/>
  <c r="H64" i="25"/>
  <c r="H66" i="25" s="1"/>
  <c r="H80" i="25" s="1"/>
  <c r="H11" i="25" s="1"/>
  <c r="H72" i="8" s="1"/>
  <c r="H38" i="25"/>
  <c r="H39" i="25" s="1"/>
  <c r="H53" i="25" s="1"/>
  <c r="H8" i="25" s="1"/>
  <c r="H60" i="8" s="1"/>
  <c r="Q64" i="25"/>
  <c r="Q66" i="25" s="1"/>
  <c r="Q80" i="25" s="1"/>
  <c r="Q11" i="25" s="1"/>
  <c r="Q72" i="8" s="1"/>
  <c r="Q38" i="25"/>
  <c r="Q39" i="25" s="1"/>
  <c r="Q53" i="25" s="1"/>
  <c r="Q8" i="25" s="1"/>
  <c r="Q60" i="8" s="1"/>
  <c r="O64" i="25"/>
  <c r="O66" i="25" s="1"/>
  <c r="O80" i="25" s="1"/>
  <c r="O11" i="25" s="1"/>
  <c r="O72" i="8" s="1"/>
  <c r="O38" i="25"/>
  <c r="O39" i="25" s="1"/>
  <c r="O53" i="25" s="1"/>
  <c r="O8" i="25" s="1"/>
  <c r="M64" i="25"/>
  <c r="M66" i="25" s="1"/>
  <c r="M80" i="25" s="1"/>
  <c r="M11" i="25" s="1"/>
  <c r="M72" i="8" s="1"/>
  <c r="M38" i="25"/>
  <c r="M39" i="25" s="1"/>
  <c r="M53" i="25" s="1"/>
  <c r="M8" i="25" s="1"/>
  <c r="M60" i="8" s="1"/>
  <c r="K64" i="25"/>
  <c r="K66" i="25" s="1"/>
  <c r="K80" i="25" s="1"/>
  <c r="K11" i="25" s="1"/>
  <c r="K72" i="8" s="1"/>
  <c r="K38" i="25"/>
  <c r="K39" i="25" s="1"/>
  <c r="K53" i="25" s="1"/>
  <c r="K8" i="25" s="1"/>
  <c r="K60" i="8" s="1"/>
  <c r="I64" i="25"/>
  <c r="I66" i="25" s="1"/>
  <c r="I80" i="25" s="1"/>
  <c r="I11" i="25" s="1"/>
  <c r="I72" i="8" s="1"/>
  <c r="I38" i="25"/>
  <c r="I39" i="25" s="1"/>
  <c r="I53" i="25" s="1"/>
  <c r="I8" i="25" s="1"/>
  <c r="BO116" i="20"/>
  <c r="BL116" i="20"/>
  <c r="BL107" i="16"/>
  <c r="AT107" i="16"/>
  <c r="Y107" i="16"/>
  <c r="V107" i="16"/>
  <c r="V7" i="22"/>
  <c r="BB24" i="25"/>
  <c r="AX24" i="25"/>
  <c r="AK24" i="25"/>
  <c r="P24" i="25"/>
  <c r="O43" i="25" s="1"/>
  <c r="AB24" i="25"/>
  <c r="R43" i="25" s="1"/>
  <c r="BA24" i="25"/>
  <c r="AH24" i="25"/>
  <c r="O24" i="25"/>
  <c r="N43" i="25" s="1"/>
  <c r="G24" i="25"/>
  <c r="BG24" i="25"/>
  <c r="AY24" i="25"/>
  <c r="AI24" i="25"/>
  <c r="AC24" i="25"/>
  <c r="AB42" i="25" s="1"/>
  <c r="N24" i="25"/>
  <c r="M43" i="25" s="1"/>
  <c r="H24" i="25"/>
  <c r="G43" i="25" s="1"/>
  <c r="AW24" i="25"/>
  <c r="M24" i="25"/>
  <c r="L43" i="25" s="1"/>
  <c r="BH24" i="25"/>
  <c r="BD24" i="25"/>
  <c r="AE24" i="25"/>
  <c r="J24" i="25"/>
  <c r="I43" i="25" s="1"/>
  <c r="AL24" i="25"/>
  <c r="AD24" i="25"/>
  <c r="K24" i="25"/>
  <c r="J43" i="25" s="1"/>
  <c r="BC24" i="25"/>
  <c r="AM24" i="25"/>
  <c r="AG24" i="25"/>
  <c r="R24" i="25"/>
  <c r="Q43" i="25" s="1"/>
  <c r="L24" i="25"/>
  <c r="K43" i="25" s="1"/>
  <c r="AF24" i="25"/>
  <c r="BC69" i="25"/>
  <c r="BC72" i="25" s="1"/>
  <c r="BD42" i="25"/>
  <c r="AH69" i="25"/>
  <c r="AH72" i="25" s="1"/>
  <c r="AI42" i="25"/>
  <c r="K15" i="8"/>
  <c r="R15" i="8"/>
  <c r="L15" i="8"/>
  <c r="Q15" i="8"/>
  <c r="H15" i="8"/>
  <c r="AY9" i="8"/>
  <c r="N15" i="8"/>
  <c r="H9" i="8"/>
  <c r="J9" i="8"/>
  <c r="J15" i="8"/>
  <c r="AE9" i="8"/>
  <c r="BC9" i="8"/>
  <c r="O9" i="8"/>
  <c r="K9" i="8"/>
  <c r="N9" i="8"/>
  <c r="AL9" i="8"/>
  <c r="AD9" i="8"/>
  <c r="O15" i="8"/>
  <c r="U9" i="22"/>
  <c r="P15" i="8"/>
  <c r="I15" i="8"/>
  <c r="BG9" i="8"/>
  <c r="AI9" i="8"/>
  <c r="L9" i="8"/>
  <c r="AM9" i="8"/>
  <c r="Q9" i="8"/>
  <c r="M9" i="8"/>
  <c r="I9" i="8"/>
  <c r="W7" i="22"/>
  <c r="W15" i="8"/>
  <c r="U7" i="22"/>
  <c r="V9" i="22"/>
  <c r="W9" i="22"/>
  <c r="P9" i="8"/>
  <c r="W35" i="22"/>
  <c r="U10" i="22"/>
  <c r="W10" i="22"/>
  <c r="Y7" i="22"/>
  <c r="U35" i="22"/>
  <c r="V35" i="22"/>
  <c r="I116" i="21"/>
  <c r="I113" i="21"/>
  <c r="J109" i="21"/>
  <c r="I103" i="21"/>
  <c r="I104" i="21" s="1"/>
  <c r="J103" i="21"/>
  <c r="J104" i="21" s="1"/>
  <c r="K103" i="21"/>
  <c r="K104" i="21" s="1"/>
  <c r="L103" i="21"/>
  <c r="L104" i="21" s="1"/>
  <c r="J69" i="21"/>
  <c r="J70" i="21" s="1"/>
  <c r="H52" i="21"/>
  <c r="H53" i="21" s="1"/>
  <c r="I52" i="21"/>
  <c r="I53" i="21" s="1"/>
  <c r="K52" i="21"/>
  <c r="K53" i="21" s="1"/>
  <c r="M99" i="21"/>
  <c r="L58" i="21"/>
  <c r="K65" i="21"/>
  <c r="K62" i="21"/>
  <c r="M41" i="21"/>
  <c r="L48" i="21"/>
  <c r="L45" i="21"/>
  <c r="L75" i="21"/>
  <c r="L79" i="21" s="1"/>
  <c r="H99" i="20"/>
  <c r="H96" i="20"/>
  <c r="I92" i="20"/>
  <c r="Y116" i="20"/>
  <c r="V116" i="20"/>
  <c r="BK116" i="20"/>
  <c r="BM116" i="20"/>
  <c r="K48" i="20"/>
  <c r="K45" i="20"/>
  <c r="J45" i="20"/>
  <c r="J48" i="20"/>
  <c r="I58" i="20"/>
  <c r="H62" i="20"/>
  <c r="H65" i="20"/>
  <c r="I48" i="20"/>
  <c r="I45" i="20"/>
  <c r="L41" i="20"/>
  <c r="H45" i="20"/>
  <c r="H48" i="20"/>
  <c r="J75" i="20"/>
  <c r="I82" i="20"/>
  <c r="T116" i="20"/>
  <c r="G45" i="20"/>
  <c r="G48" i="20"/>
  <c r="G62" i="20"/>
  <c r="G65" i="20"/>
  <c r="H82" i="20"/>
  <c r="U116" i="20"/>
  <c r="W116" i="20"/>
  <c r="AT116" i="20"/>
  <c r="AQ116" i="20"/>
  <c r="BJ116" i="20"/>
  <c r="AO116" i="20"/>
  <c r="AO117" i="16"/>
  <c r="T117" i="16"/>
  <c r="BJ117" i="16"/>
  <c r="AT97" i="16"/>
  <c r="AQ97" i="16"/>
  <c r="Y97" i="16"/>
  <c r="T121" i="16"/>
  <c r="BJ121" i="16"/>
  <c r="BK107" i="16"/>
  <c r="BM107" i="16"/>
  <c r="AP107" i="16"/>
  <c r="AR107" i="16"/>
  <c r="U107" i="16"/>
  <c r="W107" i="16"/>
  <c r="AO107" i="16"/>
  <c r="T107" i="16"/>
  <c r="BJ107" i="16"/>
  <c r="V97" i="16"/>
  <c r="G43" i="16"/>
  <c r="W97" i="16"/>
  <c r="U97" i="16"/>
  <c r="G46" i="16"/>
  <c r="T97" i="16"/>
  <c r="AP97" i="16"/>
  <c r="AR97" i="16"/>
  <c r="BK97" i="16"/>
  <c r="BM97" i="16"/>
  <c r="BJ97" i="16"/>
  <c r="AO97" i="16"/>
  <c r="G80" i="16"/>
  <c r="G77" i="16"/>
  <c r="H73" i="16"/>
  <c r="I39" i="16"/>
  <c r="H46" i="16"/>
  <c r="H50" i="16" s="1"/>
  <c r="H51" i="16" s="1"/>
  <c r="G63" i="16"/>
  <c r="G60" i="16"/>
  <c r="H56" i="16"/>
  <c r="V102" i="1"/>
  <c r="W102" i="1"/>
  <c r="U102" i="1"/>
  <c r="T102" i="1"/>
  <c r="Y102" i="1"/>
  <c r="G52" i="20" l="1"/>
  <c r="G53" i="20" s="1"/>
  <c r="J52" i="20"/>
  <c r="J53" i="20" s="1"/>
  <c r="K52" i="20"/>
  <c r="K53" i="20" s="1"/>
  <c r="AR91" i="22"/>
  <c r="AR88" i="22" s="1"/>
  <c r="AR84" i="22"/>
  <c r="AR81" i="22" s="1"/>
  <c r="AR77" i="22"/>
  <c r="AR74" i="22" s="1"/>
  <c r="BL84" i="22"/>
  <c r="BL81" i="22" s="1"/>
  <c r="AR99" i="22"/>
  <c r="AR97" i="22" s="1"/>
  <c r="BL111" i="22"/>
  <c r="BL109" i="22" s="1"/>
  <c r="BL77" i="22"/>
  <c r="BL74" i="22" s="1"/>
  <c r="AR111" i="22"/>
  <c r="AR109" i="22" s="1"/>
  <c r="BJ77" i="22"/>
  <c r="AQ84" i="22"/>
  <c r="AR92" i="22"/>
  <c r="BL88" i="22"/>
  <c r="AT91" i="22"/>
  <c r="AP91" i="22"/>
  <c r="BJ111" i="22"/>
  <c r="BJ109" i="22" s="1"/>
  <c r="BJ110" i="22" s="1"/>
  <c r="AQ99" i="22"/>
  <c r="AQ97" i="22" s="1"/>
  <c r="BL98" i="22" s="1"/>
  <c r="AT77" i="22"/>
  <c r="AO77" i="22"/>
  <c r="AP111" i="22"/>
  <c r="AP109" i="22" s="1"/>
  <c r="AT111" i="22"/>
  <c r="AT109" i="22" s="1"/>
  <c r="BJ91" i="22"/>
  <c r="BJ84" i="22"/>
  <c r="AQ77" i="22"/>
  <c r="AQ91" i="22"/>
  <c r="BL92" i="22" s="1"/>
  <c r="AP77" i="22"/>
  <c r="AT84" i="22"/>
  <c r="AP84" i="22"/>
  <c r="BJ99" i="22"/>
  <c r="BJ97" i="22" s="1"/>
  <c r="AQ111" i="22"/>
  <c r="AQ109" i="22" s="1"/>
  <c r="AT99" i="22"/>
  <c r="AT97" i="22" s="1"/>
  <c r="AO99" i="22"/>
  <c r="AO97" i="22" s="1"/>
  <c r="AE104" i="22"/>
  <c r="AE105" i="22" s="1"/>
  <c r="AP99" i="22"/>
  <c r="AP97" i="22" s="1"/>
  <c r="M35" i="1"/>
  <c r="J35" i="1"/>
  <c r="P35" i="1"/>
  <c r="Q35" i="1"/>
  <c r="AY78" i="22"/>
  <c r="BG78" i="22"/>
  <c r="AY116" i="22"/>
  <c r="AY118" i="22" s="1"/>
  <c r="BG116" i="22"/>
  <c r="BG118" i="22" s="1"/>
  <c r="AL104" i="22"/>
  <c r="AL106" i="22" s="1"/>
  <c r="K35" i="1"/>
  <c r="O35" i="1"/>
  <c r="H35" i="1"/>
  <c r="I116" i="1"/>
  <c r="I104" i="1"/>
  <c r="I113" i="1"/>
  <c r="I101" i="1"/>
  <c r="R104" i="1"/>
  <c r="W104" i="1" s="1"/>
  <c r="R113" i="1"/>
  <c r="R116" i="1"/>
  <c r="W116" i="1" s="1"/>
  <c r="R101" i="1"/>
  <c r="P118" i="1"/>
  <c r="P36" i="1"/>
  <c r="U116" i="1"/>
  <c r="J118" i="1"/>
  <c r="J36" i="1"/>
  <c r="L118" i="1"/>
  <c r="L36" i="1"/>
  <c r="L10" i="1" s="1"/>
  <c r="N118" i="1"/>
  <c r="N36" i="1"/>
  <c r="H118" i="1"/>
  <c r="H36" i="1"/>
  <c r="K118" i="1"/>
  <c r="K36" i="1"/>
  <c r="M118" i="1"/>
  <c r="V116" i="1"/>
  <c r="M36" i="1"/>
  <c r="O118" i="1"/>
  <c r="O36" i="1"/>
  <c r="Q118" i="1"/>
  <c r="Q36" i="1"/>
  <c r="Y88" i="22"/>
  <c r="Y81" i="22"/>
  <c r="Y109" i="22"/>
  <c r="Y97" i="22"/>
  <c r="Y74" i="22"/>
  <c r="W113" i="22"/>
  <c r="W101" i="22"/>
  <c r="W118" i="22"/>
  <c r="W106" i="22"/>
  <c r="U97" i="22"/>
  <c r="U74" i="22"/>
  <c r="U109" i="22"/>
  <c r="U88" i="22"/>
  <c r="U81" i="22"/>
  <c r="V109" i="22"/>
  <c r="V88" i="22"/>
  <c r="V81" i="22"/>
  <c r="V97" i="22"/>
  <c r="V74" i="22"/>
  <c r="G30" i="22"/>
  <c r="H82" i="22"/>
  <c r="V101" i="22"/>
  <c r="V113" i="22"/>
  <c r="V118" i="22"/>
  <c r="V106" i="22"/>
  <c r="W109" i="22"/>
  <c r="W97" i="22"/>
  <c r="W74" i="22"/>
  <c r="W88" i="22"/>
  <c r="W81" i="22"/>
  <c r="U113" i="22"/>
  <c r="U101" i="22"/>
  <c r="U118" i="22"/>
  <c r="U106" i="22"/>
  <c r="BB85" i="22"/>
  <c r="BH85" i="22"/>
  <c r="G29" i="22"/>
  <c r="H75" i="22"/>
  <c r="G70" i="25"/>
  <c r="G72" i="25" s="1"/>
  <c r="G44" i="25"/>
  <c r="G45" i="25" s="1"/>
  <c r="G31" i="22"/>
  <c r="H89" i="22"/>
  <c r="T109" i="22"/>
  <c r="AO110" i="22" s="1"/>
  <c r="T88" i="22"/>
  <c r="AO90" i="22" s="1"/>
  <c r="T81" i="22"/>
  <c r="AO83" i="22" s="1"/>
  <c r="T97" i="22"/>
  <c r="T74" i="22"/>
  <c r="BA78" i="22"/>
  <c r="AX78" i="22"/>
  <c r="AM104" i="22"/>
  <c r="AM105" i="22" s="1"/>
  <c r="AI105" i="22"/>
  <c r="AI106" i="22"/>
  <c r="AI35" i="22"/>
  <c r="AD35" i="22"/>
  <c r="AX114" i="22"/>
  <c r="AX116" i="22" s="1"/>
  <c r="AX102" i="22"/>
  <c r="AX104" i="22" s="1"/>
  <c r="BB114" i="22"/>
  <c r="BB116" i="22" s="1"/>
  <c r="BB102" i="22"/>
  <c r="BB104" i="22" s="1"/>
  <c r="AZ111" i="22"/>
  <c r="BK111" i="22" s="1"/>
  <c r="BK109" i="22" s="1"/>
  <c r="AZ99" i="22"/>
  <c r="BK99" i="22" s="1"/>
  <c r="BK97" i="22" s="1"/>
  <c r="AG114" i="22"/>
  <c r="AG116" i="22" s="1"/>
  <c r="AG102" i="22"/>
  <c r="AG104" i="22" s="1"/>
  <c r="BA114" i="22"/>
  <c r="BA116" i="22" s="1"/>
  <c r="BA102" i="22"/>
  <c r="BA104" i="22" s="1"/>
  <c r="BH102" i="22"/>
  <c r="BH104" i="22" s="1"/>
  <c r="BH114" i="22"/>
  <c r="BH116" i="22" s="1"/>
  <c r="BE114" i="22"/>
  <c r="BE116" i="22" s="1"/>
  <c r="BE102" i="22"/>
  <c r="BE104" i="22" s="1"/>
  <c r="AI118" i="22"/>
  <c r="AI117" i="22"/>
  <c r="AI36" i="22"/>
  <c r="AM116" i="22"/>
  <c r="AL116" i="22"/>
  <c r="AY104" i="22"/>
  <c r="AH114" i="22"/>
  <c r="AH102" i="22"/>
  <c r="AJ114" i="22"/>
  <c r="AJ116" i="22" s="1"/>
  <c r="AJ102" i="22"/>
  <c r="AJ104" i="22" s="1"/>
  <c r="BF111" i="22"/>
  <c r="BM111" i="22" s="1"/>
  <c r="BM109" i="22" s="1"/>
  <c r="BF99" i="22"/>
  <c r="BM99" i="22" s="1"/>
  <c r="BM97" i="22" s="1"/>
  <c r="BD78" i="22"/>
  <c r="BG104" i="22"/>
  <c r="BC116" i="22"/>
  <c r="BC104" i="22"/>
  <c r="AE116" i="22"/>
  <c r="AZ91" i="22"/>
  <c r="BK91" i="22" s="1"/>
  <c r="AZ84" i="22"/>
  <c r="BK84" i="22" s="1"/>
  <c r="AZ77" i="22"/>
  <c r="BK77" i="22" s="1"/>
  <c r="AW92" i="22"/>
  <c r="AW85" i="22"/>
  <c r="AI92" i="22"/>
  <c r="AY92" i="22"/>
  <c r="BG92" i="22"/>
  <c r="AH78" i="22"/>
  <c r="AH92" i="22"/>
  <c r="AK92" i="22"/>
  <c r="BB92" i="22"/>
  <c r="BH92" i="22"/>
  <c r="BC85" i="22"/>
  <c r="AE78" i="22"/>
  <c r="AE85" i="22"/>
  <c r="BF91" i="22"/>
  <c r="BM91" i="22" s="1"/>
  <c r="BF84" i="22"/>
  <c r="BM84" i="22" s="1"/>
  <c r="BF77" i="22"/>
  <c r="BM77" i="22" s="1"/>
  <c r="AW78" i="22"/>
  <c r="BG85" i="22"/>
  <c r="AH85" i="22"/>
  <c r="BA92" i="22"/>
  <c r="BA85" i="22"/>
  <c r="AK78" i="22"/>
  <c r="AK85" i="22"/>
  <c r="BB78" i="22"/>
  <c r="BH78" i="22"/>
  <c r="AF92" i="22"/>
  <c r="AG92" i="22"/>
  <c r="AM92" i="22"/>
  <c r="BC78" i="22"/>
  <c r="BC92" i="22"/>
  <c r="AL92" i="22"/>
  <c r="AE92" i="22"/>
  <c r="AX92" i="22"/>
  <c r="BD85" i="22"/>
  <c r="BD92" i="22"/>
  <c r="AC38" i="25"/>
  <c r="AC64" i="25"/>
  <c r="I52" i="20"/>
  <c r="I53" i="20" s="1"/>
  <c r="H103" i="20"/>
  <c r="H104" i="20" s="1"/>
  <c r="L52" i="21"/>
  <c r="L53" i="21" s="1"/>
  <c r="M96" i="21"/>
  <c r="M103" i="21" s="1"/>
  <c r="M104" i="21" s="1"/>
  <c r="I120" i="21"/>
  <c r="I121" i="21" s="1"/>
  <c r="K82" i="21"/>
  <c r="K69" i="21"/>
  <c r="K70" i="21" s="1"/>
  <c r="N35" i="1"/>
  <c r="O60" i="8"/>
  <c r="P105" i="8" s="1"/>
  <c r="O14" i="25"/>
  <c r="AB20" i="9" s="1"/>
  <c r="K105" i="8"/>
  <c r="R60" i="8"/>
  <c r="R105" i="8" s="1"/>
  <c r="R14" i="25"/>
  <c r="I60" i="8"/>
  <c r="J105" i="8" s="1"/>
  <c r="I14" i="25"/>
  <c r="Z20" i="9" s="1"/>
  <c r="N105" i="8"/>
  <c r="L60" i="8"/>
  <c r="M105" i="8" s="1"/>
  <c r="L14" i="25"/>
  <c r="AA20" i="9" s="1"/>
  <c r="Q105" i="8"/>
  <c r="AZ24" i="25"/>
  <c r="AD69" i="25"/>
  <c r="AD72" i="25" s="1"/>
  <c r="AE42" i="25"/>
  <c r="BA69" i="25"/>
  <c r="BA72" i="25" s="1"/>
  <c r="BB42" i="25"/>
  <c r="AB69" i="25"/>
  <c r="AB72" i="25" s="1"/>
  <c r="AC42" i="25"/>
  <c r="AD42" i="25"/>
  <c r="AC69" i="25"/>
  <c r="AC72" i="25" s="1"/>
  <c r="BC42" i="25"/>
  <c r="BB69" i="25"/>
  <c r="BB72" i="25" s="1"/>
  <c r="BG42" i="25"/>
  <c r="BF69" i="25"/>
  <c r="BF72" i="25" s="1"/>
  <c r="BH69" i="25"/>
  <c r="BH72" i="25" s="1"/>
  <c r="BG69" i="25"/>
  <c r="BG72" i="25" s="1"/>
  <c r="BH42" i="25"/>
  <c r="AH42" i="25"/>
  <c r="AG69" i="25"/>
  <c r="AG72" i="25" s="1"/>
  <c r="AJ42" i="25"/>
  <c r="AI69" i="25"/>
  <c r="AI72" i="25" s="1"/>
  <c r="AW42" i="25"/>
  <c r="AM69" i="25"/>
  <c r="AM72" i="25" s="1"/>
  <c r="BA42" i="25"/>
  <c r="AZ69" i="25"/>
  <c r="AZ72" i="25" s="1"/>
  <c r="BF24" i="25"/>
  <c r="AF42" i="25"/>
  <c r="AE69" i="25"/>
  <c r="AE72" i="25" s="1"/>
  <c r="AL42" i="25"/>
  <c r="AK69" i="25"/>
  <c r="AK72" i="25" s="1"/>
  <c r="AJ69" i="25"/>
  <c r="AJ72" i="25" s="1"/>
  <c r="AK42" i="25"/>
  <c r="AL69" i="25"/>
  <c r="AL72" i="25" s="1"/>
  <c r="AM42" i="25"/>
  <c r="AW69" i="25"/>
  <c r="AW72" i="25" s="1"/>
  <c r="AX42" i="25"/>
  <c r="BE69" i="25"/>
  <c r="BE72" i="25" s="1"/>
  <c r="BF42" i="25"/>
  <c r="AF69" i="25"/>
  <c r="AF72" i="25" s="1"/>
  <c r="AG42" i="25"/>
  <c r="AY69" i="25"/>
  <c r="AY72" i="25" s="1"/>
  <c r="AZ42" i="25"/>
  <c r="V9" i="8"/>
  <c r="U15" i="8"/>
  <c r="AX9" i="8"/>
  <c r="BB9" i="8"/>
  <c r="AH9" i="8"/>
  <c r="AJ9" i="8"/>
  <c r="AC9" i="8"/>
  <c r="BE9" i="8"/>
  <c r="U9" i="8"/>
  <c r="AG9" i="8"/>
  <c r="BA9" i="8"/>
  <c r="BH9" i="8"/>
  <c r="W9" i="8"/>
  <c r="V10" i="22"/>
  <c r="M15" i="8"/>
  <c r="J116" i="21"/>
  <c r="J113" i="21"/>
  <c r="K109" i="21"/>
  <c r="M75" i="21"/>
  <c r="M79" i="21" s="1"/>
  <c r="L82" i="21"/>
  <c r="M48" i="21"/>
  <c r="M45" i="21"/>
  <c r="N41" i="21"/>
  <c r="L65" i="21"/>
  <c r="L62" i="21"/>
  <c r="M58" i="21"/>
  <c r="N99" i="21"/>
  <c r="N96" i="21"/>
  <c r="O92" i="21"/>
  <c r="I99" i="20"/>
  <c r="I96" i="20"/>
  <c r="J92" i="20"/>
  <c r="G69" i="20"/>
  <c r="G70" i="20" s="1"/>
  <c r="H52" i="20"/>
  <c r="H53" i="20" s="1"/>
  <c r="H69" i="20"/>
  <c r="H70" i="20" s="1"/>
  <c r="J82" i="20"/>
  <c r="K75" i="20"/>
  <c r="M41" i="20"/>
  <c r="L48" i="20"/>
  <c r="L45" i="20"/>
  <c r="I65" i="20"/>
  <c r="I62" i="20"/>
  <c r="J58" i="20"/>
  <c r="G50" i="16"/>
  <c r="G51" i="16" s="1"/>
  <c r="G84" i="16"/>
  <c r="G85" i="16" s="1"/>
  <c r="G67" i="16"/>
  <c r="G68" i="16" s="1"/>
  <c r="H80" i="16"/>
  <c r="H77" i="16"/>
  <c r="I73" i="16"/>
  <c r="I46" i="16"/>
  <c r="J39" i="16"/>
  <c r="I43" i="16"/>
  <c r="I50" i="16" s="1"/>
  <c r="I51" i="16" s="1"/>
  <c r="H63" i="16"/>
  <c r="H60" i="16"/>
  <c r="I56" i="16"/>
  <c r="V104" i="1"/>
  <c r="U104" i="1"/>
  <c r="AR85" i="22" l="1"/>
  <c r="AC20" i="9"/>
  <c r="AE20" i="9"/>
  <c r="AE106" i="22"/>
  <c r="M10" i="1"/>
  <c r="O10" i="1"/>
  <c r="P10" i="1"/>
  <c r="H10" i="1"/>
  <c r="K10" i="1"/>
  <c r="Q10" i="1"/>
  <c r="J10" i="1"/>
  <c r="AR98" i="22"/>
  <c r="BL110" i="22"/>
  <c r="AR78" i="22"/>
  <c r="BM110" i="22"/>
  <c r="BL85" i="22"/>
  <c r="BK110" i="22"/>
  <c r="AR110" i="22"/>
  <c r="BM98" i="22"/>
  <c r="BK98" i="22"/>
  <c r="AL35" i="22"/>
  <c r="AE35" i="22"/>
  <c r="BM78" i="22"/>
  <c r="BM74" i="22"/>
  <c r="BM76" i="22" s="1"/>
  <c r="BK85" i="22"/>
  <c r="BK81" i="22"/>
  <c r="BK92" i="22"/>
  <c r="BK88" i="22"/>
  <c r="AQ114" i="22"/>
  <c r="AQ113" i="22" s="1"/>
  <c r="AP98" i="22"/>
  <c r="AT98" i="22"/>
  <c r="BO99" i="22"/>
  <c r="BO97" i="22" s="1"/>
  <c r="BO98" i="22" s="1"/>
  <c r="AT85" i="22"/>
  <c r="AT81" i="22"/>
  <c r="AT83" i="22" s="1"/>
  <c r="AR83" i="22"/>
  <c r="AQ92" i="22"/>
  <c r="AQ88" i="22"/>
  <c r="AQ90" i="22" s="1"/>
  <c r="BJ85" i="22"/>
  <c r="BJ81" i="22"/>
  <c r="BJ83" i="22" s="1"/>
  <c r="BJ92" i="22"/>
  <c r="BJ88" i="22"/>
  <c r="BJ90" i="22" s="1"/>
  <c r="AT110" i="22"/>
  <c r="AO78" i="22"/>
  <c r="AO74" i="22"/>
  <c r="AO76" i="22" s="1"/>
  <c r="AP88" i="22"/>
  <c r="AP90" i="22" s="1"/>
  <c r="AP92" i="22"/>
  <c r="BL90" i="22"/>
  <c r="AR90" i="22"/>
  <c r="AQ85" i="22"/>
  <c r="AQ81" i="22"/>
  <c r="AQ83" i="22" s="1"/>
  <c r="BJ78" i="22"/>
  <c r="BJ74" i="22"/>
  <c r="BM81" i="22"/>
  <c r="BM83" i="22" s="1"/>
  <c r="BM85" i="22"/>
  <c r="BM88" i="22"/>
  <c r="BM90" i="22" s="1"/>
  <c r="BM92" i="22"/>
  <c r="BK74" i="22"/>
  <c r="BK78" i="22"/>
  <c r="AQ102" i="22"/>
  <c r="AQ101" i="22" s="1"/>
  <c r="AO98" i="22"/>
  <c r="AQ110" i="22"/>
  <c r="BJ98" i="22"/>
  <c r="AP81" i="22"/>
  <c r="AP83" i="22" s="1"/>
  <c r="AP85" i="22"/>
  <c r="AP78" i="22"/>
  <c r="AP74" i="22"/>
  <c r="AP76" i="22" s="1"/>
  <c r="AR76" i="22"/>
  <c r="AQ78" i="22"/>
  <c r="AQ74" i="22"/>
  <c r="AQ76" i="22" s="1"/>
  <c r="BO84" i="22"/>
  <c r="BO91" i="22"/>
  <c r="AP110" i="22"/>
  <c r="AT78" i="22"/>
  <c r="AT74" i="22"/>
  <c r="AT76" i="22" s="1"/>
  <c r="AQ98" i="22"/>
  <c r="BO111" i="22"/>
  <c r="BO109" i="22" s="1"/>
  <c r="BO110" i="22" s="1"/>
  <c r="AT92" i="22"/>
  <c r="AT88" i="22"/>
  <c r="AT90" i="22" s="1"/>
  <c r="BL78" i="22"/>
  <c r="BO77" i="22"/>
  <c r="AY117" i="22"/>
  <c r="BG36" i="22"/>
  <c r="I105" i="8"/>
  <c r="AL105" i="22"/>
  <c r="AM106" i="22"/>
  <c r="G8" i="22"/>
  <c r="G9" i="22" s="1"/>
  <c r="G101" i="22" s="1"/>
  <c r="V36" i="1"/>
  <c r="U35" i="1"/>
  <c r="BG117" i="22"/>
  <c r="AM35" i="22"/>
  <c r="AY36" i="22"/>
  <c r="U36" i="1"/>
  <c r="R118" i="1"/>
  <c r="R36" i="1"/>
  <c r="W36" i="1" s="1"/>
  <c r="R106" i="1"/>
  <c r="R35" i="1"/>
  <c r="I106" i="1"/>
  <c r="I35" i="1"/>
  <c r="I118" i="1"/>
  <c r="I36" i="1"/>
  <c r="N10" i="1"/>
  <c r="AD10" i="22"/>
  <c r="AD15" i="8" s="1"/>
  <c r="AI10" i="22"/>
  <c r="AI15" i="8" s="1"/>
  <c r="BE118" i="22"/>
  <c r="BE117" i="22"/>
  <c r="BE36" i="22"/>
  <c r="AG105" i="22"/>
  <c r="AG106" i="22"/>
  <c r="AG35" i="22"/>
  <c r="AX118" i="22"/>
  <c r="AX117" i="22"/>
  <c r="AX36" i="22"/>
  <c r="AE118" i="22"/>
  <c r="AE117" i="22"/>
  <c r="AE36" i="22"/>
  <c r="AJ105" i="22"/>
  <c r="AJ106" i="22"/>
  <c r="AJ35" i="22"/>
  <c r="AH104" i="22"/>
  <c r="AQ104" i="22" s="1"/>
  <c r="AY106" i="22"/>
  <c r="AY105" i="22"/>
  <c r="AY35" i="22"/>
  <c r="AM117" i="22"/>
  <c r="AM118" i="22"/>
  <c r="AM36" i="22"/>
  <c r="AG118" i="22"/>
  <c r="AG117" i="22"/>
  <c r="AG36" i="22"/>
  <c r="AH116" i="22"/>
  <c r="BE106" i="22"/>
  <c r="BE105" i="22"/>
  <c r="BE35" i="22"/>
  <c r="BA106" i="22"/>
  <c r="BA35" i="22"/>
  <c r="AX105" i="22"/>
  <c r="AX106" i="22"/>
  <c r="AX35" i="22"/>
  <c r="BF114" i="22"/>
  <c r="BM114" i="22" s="1"/>
  <c r="BM113" i="22" s="1"/>
  <c r="BF102" i="22"/>
  <c r="BM102" i="22" s="1"/>
  <c r="BM101" i="22" s="1"/>
  <c r="AK114" i="22"/>
  <c r="AR114" i="22" s="1"/>
  <c r="AR113" i="22" s="1"/>
  <c r="AK102" i="22"/>
  <c r="AR102" i="22" s="1"/>
  <c r="AR101" i="22" s="1"/>
  <c r="BD102" i="22"/>
  <c r="BL102" i="22" s="1"/>
  <c r="BL101" i="22" s="1"/>
  <c r="BD114" i="22"/>
  <c r="BL114" i="22" s="1"/>
  <c r="BL113" i="22" s="1"/>
  <c r="AF114" i="22"/>
  <c r="AF102" i="22"/>
  <c r="AP102" i="22" s="1"/>
  <c r="AP101" i="22" s="1"/>
  <c r="AW114" i="22"/>
  <c r="AW102" i="22"/>
  <c r="AZ102" i="22"/>
  <c r="BK102" i="22" s="1"/>
  <c r="BK101" i="22" s="1"/>
  <c r="AZ114" i="22"/>
  <c r="BK114" i="22" s="1"/>
  <c r="BK113" i="22" s="1"/>
  <c r="BC106" i="22"/>
  <c r="BC35" i="22"/>
  <c r="BC118" i="22"/>
  <c r="BC36" i="22"/>
  <c r="BG106" i="22"/>
  <c r="BG105" i="22"/>
  <c r="BG35" i="22"/>
  <c r="BA118" i="22"/>
  <c r="BA36" i="22"/>
  <c r="AJ118" i="22"/>
  <c r="AJ117" i="22"/>
  <c r="AJ36" i="22"/>
  <c r="AL118" i="22"/>
  <c r="AL117" i="22"/>
  <c r="AL36" i="22"/>
  <c r="BB118" i="22"/>
  <c r="BB117" i="22"/>
  <c r="BB36" i="22"/>
  <c r="AC35" i="22"/>
  <c r="BH105" i="22"/>
  <c r="BH106" i="22"/>
  <c r="BH35" i="22"/>
  <c r="BH117" i="22"/>
  <c r="BH118" i="22"/>
  <c r="BH36" i="22"/>
  <c r="BB105" i="22"/>
  <c r="BB106" i="22"/>
  <c r="BB35" i="22"/>
  <c r="BF78" i="22"/>
  <c r="AZ78" i="22"/>
  <c r="BF85" i="22"/>
  <c r="BF92" i="22"/>
  <c r="AZ85" i="22"/>
  <c r="AZ92" i="22"/>
  <c r="AD64" i="25"/>
  <c r="AD38" i="25"/>
  <c r="I103" i="20"/>
  <c r="I104" i="20" s="1"/>
  <c r="J120" i="21"/>
  <c r="J121" i="21" s="1"/>
  <c r="O105" i="8"/>
  <c r="L105" i="8"/>
  <c r="V35" i="1"/>
  <c r="BE42" i="25"/>
  <c r="BD69" i="25"/>
  <c r="BD72" i="25" s="1"/>
  <c r="AY42" i="25"/>
  <c r="AX69" i="25"/>
  <c r="AX72" i="25" s="1"/>
  <c r="AF9" i="8"/>
  <c r="AP9" i="8" s="1"/>
  <c r="AW9" i="8"/>
  <c r="AK9" i="8"/>
  <c r="AR9" i="8" s="1"/>
  <c r="AZ9" i="8"/>
  <c r="BK9" i="8" s="1"/>
  <c r="BF9" i="8"/>
  <c r="BM9" i="8" s="1"/>
  <c r="AB9" i="8"/>
  <c r="BD9" i="8"/>
  <c r="BL9" i="8" s="1"/>
  <c r="AQ9" i="8"/>
  <c r="V15" i="8"/>
  <c r="K116" i="21"/>
  <c r="K113" i="21"/>
  <c r="K120" i="21" s="1"/>
  <c r="K121" i="21" s="1"/>
  <c r="L109" i="21"/>
  <c r="N103" i="21"/>
  <c r="N104" i="21" s="1"/>
  <c r="L69" i="21"/>
  <c r="L70" i="21" s="1"/>
  <c r="M52" i="21"/>
  <c r="M53" i="21" s="1"/>
  <c r="P92" i="21"/>
  <c r="O96" i="21"/>
  <c r="O99" i="21"/>
  <c r="N58" i="21"/>
  <c r="M65" i="21"/>
  <c r="M62" i="21"/>
  <c r="M69" i="21" s="1"/>
  <c r="M70" i="21" s="1"/>
  <c r="O41" i="21"/>
  <c r="N48" i="21"/>
  <c r="N45" i="21"/>
  <c r="M82" i="21"/>
  <c r="N75" i="21"/>
  <c r="N79" i="21" s="1"/>
  <c r="J99" i="20"/>
  <c r="J96" i="20"/>
  <c r="K92" i="20"/>
  <c r="I69" i="20"/>
  <c r="I70" i="20" s="1"/>
  <c r="L52" i="20"/>
  <c r="L53" i="20" s="1"/>
  <c r="M48" i="20"/>
  <c r="M45" i="20"/>
  <c r="N41" i="20"/>
  <c r="K58" i="20"/>
  <c r="J65" i="20"/>
  <c r="J62" i="20"/>
  <c r="L75" i="20"/>
  <c r="K82" i="20"/>
  <c r="G87" i="16"/>
  <c r="H84" i="16"/>
  <c r="H85" i="16" s="1"/>
  <c r="I80" i="16"/>
  <c r="I77" i="16"/>
  <c r="J73" i="16"/>
  <c r="H67" i="16"/>
  <c r="H68" i="16" s="1"/>
  <c r="H87" i="16" s="1"/>
  <c r="K39" i="16"/>
  <c r="J43" i="16"/>
  <c r="J46" i="16"/>
  <c r="I63" i="16"/>
  <c r="I60" i="16"/>
  <c r="J56" i="16"/>
  <c r="J103" i="20" l="1"/>
  <c r="J104" i="20" s="1"/>
  <c r="BF104" i="22"/>
  <c r="BM104" i="22" s="1"/>
  <c r="AL10" i="22"/>
  <c r="AL15" i="8" s="1"/>
  <c r="AJ10" i="22"/>
  <c r="AJ15" i="8" s="1"/>
  <c r="AE10" i="22"/>
  <c r="AE15" i="8" s="1"/>
  <c r="AM10" i="22"/>
  <c r="AM15" i="8" s="1"/>
  <c r="I10" i="1"/>
  <c r="BC105" i="22"/>
  <c r="G9" i="8"/>
  <c r="Y9" i="8" s="1"/>
  <c r="BJ76" i="22"/>
  <c r="AW116" i="22"/>
  <c r="AW117" i="22" s="1"/>
  <c r="BO114" i="22"/>
  <c r="BO113" i="22" s="1"/>
  <c r="BJ114" i="22"/>
  <c r="BJ113" i="22" s="1"/>
  <c r="AT114" i="22"/>
  <c r="AT113" i="22" s="1"/>
  <c r="AP114" i="22"/>
  <c r="AP113" i="22" s="1"/>
  <c r="BM106" i="22"/>
  <c r="BO78" i="22"/>
  <c r="BO74" i="22"/>
  <c r="BO76" i="22" s="1"/>
  <c r="BO92" i="22"/>
  <c r="BO88" i="22"/>
  <c r="BO90" i="22" s="1"/>
  <c r="BK76" i="22"/>
  <c r="BL76" i="22"/>
  <c r="BL83" i="22"/>
  <c r="BK90" i="22"/>
  <c r="BK83" i="22"/>
  <c r="BO102" i="22"/>
  <c r="BO101" i="22" s="1"/>
  <c r="BJ102" i="22"/>
  <c r="BJ101" i="22" s="1"/>
  <c r="AT102" i="22"/>
  <c r="AT101" i="22" s="1"/>
  <c r="AO102" i="22"/>
  <c r="AO101" i="22" s="1"/>
  <c r="BC117" i="22"/>
  <c r="AQ116" i="22"/>
  <c r="AQ106" i="22"/>
  <c r="AQ105" i="22"/>
  <c r="Y9" i="22"/>
  <c r="G116" i="22"/>
  <c r="BO85" i="22"/>
  <c r="BO81" i="22"/>
  <c r="BO83" i="22" s="1"/>
  <c r="T9" i="22"/>
  <c r="G113" i="22"/>
  <c r="G104" i="22"/>
  <c r="AK116" i="22"/>
  <c r="AR116" i="22" s="1"/>
  <c r="BF116" i="22"/>
  <c r="R10" i="1"/>
  <c r="W35" i="1"/>
  <c r="T9" i="8"/>
  <c r="BB10" i="22"/>
  <c r="BB15" i="8" s="1"/>
  <c r="BH10" i="22"/>
  <c r="BH15" i="8" s="1"/>
  <c r="BG10" i="22"/>
  <c r="BG15" i="8" s="1"/>
  <c r="BC10" i="22"/>
  <c r="AX10" i="22"/>
  <c r="AX15" i="8" s="1"/>
  <c r="BA10" i="22"/>
  <c r="BA15" i="8" s="1"/>
  <c r="BE10" i="22"/>
  <c r="BE15" i="8" s="1"/>
  <c r="AY10" i="22"/>
  <c r="AY15" i="8" s="1"/>
  <c r="AC10" i="22"/>
  <c r="AC15" i="8" s="1"/>
  <c r="AG10" i="22"/>
  <c r="AG15" i="8" s="1"/>
  <c r="AF104" i="22"/>
  <c r="AW104" i="22"/>
  <c r="AK104" i="22"/>
  <c r="AZ104" i="22"/>
  <c r="BK104" i="22" s="1"/>
  <c r="AZ116" i="22"/>
  <c r="BK116" i="22" s="1"/>
  <c r="AF116" i="22"/>
  <c r="BD116" i="22"/>
  <c r="BL116" i="22" s="1"/>
  <c r="BD104" i="22"/>
  <c r="BL104" i="22" s="1"/>
  <c r="BF35" i="22"/>
  <c r="AH118" i="22"/>
  <c r="AH117" i="22"/>
  <c r="AH36" i="22"/>
  <c r="AQ36" i="22" s="1"/>
  <c r="AH105" i="22"/>
  <c r="AH106" i="22"/>
  <c r="AH35" i="22"/>
  <c r="AE38" i="25"/>
  <c r="AE64" i="25"/>
  <c r="G136" i="16"/>
  <c r="G23" i="16" s="1"/>
  <c r="H136" i="16"/>
  <c r="H23" i="16" s="1"/>
  <c r="N52" i="21"/>
  <c r="N53" i="21" s="1"/>
  <c r="AT9" i="8"/>
  <c r="AO9" i="8"/>
  <c r="BO9" i="8"/>
  <c r="BJ9" i="8"/>
  <c r="L116" i="21"/>
  <c r="L113" i="21"/>
  <c r="L120" i="21" s="1"/>
  <c r="L121" i="21" s="1"/>
  <c r="M109" i="21"/>
  <c r="O103" i="21"/>
  <c r="O104" i="21" s="1"/>
  <c r="N82" i="21"/>
  <c r="O75" i="21"/>
  <c r="O79" i="21" s="1"/>
  <c r="O48" i="21"/>
  <c r="O45" i="21"/>
  <c r="P41" i="21"/>
  <c r="N65" i="21"/>
  <c r="N62" i="21"/>
  <c r="O58" i="21"/>
  <c r="P99" i="21"/>
  <c r="P96" i="21"/>
  <c r="Q92" i="21"/>
  <c r="K99" i="20"/>
  <c r="K96" i="20"/>
  <c r="L92" i="20"/>
  <c r="J69" i="20"/>
  <c r="J70" i="20" s="1"/>
  <c r="M52" i="20"/>
  <c r="M53" i="20" s="1"/>
  <c r="L82" i="20"/>
  <c r="M75" i="20"/>
  <c r="K65" i="20"/>
  <c r="K62" i="20"/>
  <c r="L58" i="20"/>
  <c r="O41" i="20"/>
  <c r="N48" i="20"/>
  <c r="N45" i="20"/>
  <c r="I84" i="16"/>
  <c r="I85" i="16" s="1"/>
  <c r="J80" i="16"/>
  <c r="J77" i="16"/>
  <c r="K73" i="16"/>
  <c r="I67" i="16"/>
  <c r="I68" i="16" s="1"/>
  <c r="I87" i="16" s="1"/>
  <c r="I136" i="16" s="1"/>
  <c r="I23" i="16" s="1"/>
  <c r="J50" i="16"/>
  <c r="J51" i="16" s="1"/>
  <c r="L39" i="16"/>
  <c r="K46" i="16"/>
  <c r="K43" i="16"/>
  <c r="J63" i="16"/>
  <c r="J60" i="16"/>
  <c r="K56" i="16"/>
  <c r="G118" i="22" l="1"/>
  <c r="AB117" i="22"/>
  <c r="AH10" i="22"/>
  <c r="AH15" i="8" s="1"/>
  <c r="AQ15" i="8" s="1"/>
  <c r="T104" i="22"/>
  <c r="AB105" i="22"/>
  <c r="BF106" i="22"/>
  <c r="BF117" i="22"/>
  <c r="G106" i="22"/>
  <c r="AQ10" i="22"/>
  <c r="T116" i="22"/>
  <c r="AO117" i="22" s="1"/>
  <c r="AK118" i="22"/>
  <c r="Y113" i="22"/>
  <c r="AW118" i="22"/>
  <c r="Y101" i="22"/>
  <c r="AP116" i="22"/>
  <c r="AP117" i="22" s="1"/>
  <c r="AT116" i="22"/>
  <c r="AT118" i="22" s="1"/>
  <c r="T113" i="22"/>
  <c r="G36" i="22"/>
  <c r="Y36" i="22" s="1"/>
  <c r="Y116" i="22"/>
  <c r="Y118" i="22" s="1"/>
  <c r="Y104" i="22"/>
  <c r="Y106" i="22" s="1"/>
  <c r="AK36" i="22"/>
  <c r="AR36" i="22" s="1"/>
  <c r="AW36" i="22"/>
  <c r="BJ36" i="22" s="1"/>
  <c r="T101" i="22"/>
  <c r="AT104" i="22"/>
  <c r="AO104" i="22"/>
  <c r="BL106" i="22"/>
  <c r="BL105" i="22"/>
  <c r="BL118" i="22"/>
  <c r="BL117" i="22"/>
  <c r="BK106" i="22"/>
  <c r="BO104" i="22"/>
  <c r="BJ104" i="22"/>
  <c r="BF118" i="22"/>
  <c r="BM116" i="22"/>
  <c r="AR117" i="22"/>
  <c r="AR118" i="22"/>
  <c r="BK118" i="22"/>
  <c r="BF105" i="22"/>
  <c r="AR104" i="22"/>
  <c r="AF106" i="22"/>
  <c r="AP104" i="22"/>
  <c r="BK105" i="22" s="1"/>
  <c r="T106" i="22"/>
  <c r="AQ118" i="22"/>
  <c r="AQ117" i="22"/>
  <c r="BO116" i="22"/>
  <c r="BJ116" i="22"/>
  <c r="G35" i="22"/>
  <c r="T35" i="22" s="1"/>
  <c r="AF35" i="22"/>
  <c r="AP35" i="22" s="1"/>
  <c r="AK117" i="22"/>
  <c r="BF36" i="22"/>
  <c r="BM36" i="22" s="1"/>
  <c r="AF105" i="22"/>
  <c r="BA105" i="22"/>
  <c r="BM35" i="22"/>
  <c r="BF10" i="22"/>
  <c r="BM10" i="22" s="1"/>
  <c r="BC15" i="8"/>
  <c r="AB35" i="22"/>
  <c r="AB10" i="22" s="1"/>
  <c r="BD105" i="22"/>
  <c r="BD106" i="22"/>
  <c r="BD35" i="22"/>
  <c r="BD118" i="22"/>
  <c r="BD117" i="22"/>
  <c r="BD36" i="22"/>
  <c r="BL36" i="22" s="1"/>
  <c r="AZ117" i="22"/>
  <c r="AZ118" i="22"/>
  <c r="AZ36" i="22"/>
  <c r="BK36" i="22" s="1"/>
  <c r="AF117" i="22"/>
  <c r="AF118" i="22"/>
  <c r="AF36" i="22"/>
  <c r="BA117" i="22"/>
  <c r="AZ105" i="22"/>
  <c r="AZ106" i="22"/>
  <c r="AZ35" i="22"/>
  <c r="AQ35" i="22"/>
  <c r="AK105" i="22"/>
  <c r="AK106" i="22"/>
  <c r="AK35" i="22"/>
  <c r="AW106" i="22"/>
  <c r="AW105" i="22"/>
  <c r="AW35" i="22"/>
  <c r="AF64" i="25"/>
  <c r="AF38" i="25"/>
  <c r="K103" i="20"/>
  <c r="K104" i="20" s="1"/>
  <c r="M116" i="21"/>
  <c r="M113" i="21"/>
  <c r="N109" i="21"/>
  <c r="P103" i="21"/>
  <c r="P104" i="21" s="1"/>
  <c r="N69" i="21"/>
  <c r="N70" i="21" s="1"/>
  <c r="O52" i="21"/>
  <c r="O53" i="21" s="1"/>
  <c r="R92" i="21"/>
  <c r="Q99" i="21"/>
  <c r="Q96" i="21"/>
  <c r="P58" i="21"/>
  <c r="O65" i="21"/>
  <c r="O62" i="21"/>
  <c r="Q41" i="21"/>
  <c r="P48" i="21"/>
  <c r="P45" i="21"/>
  <c r="O82" i="21"/>
  <c r="P75" i="21"/>
  <c r="P79" i="21" s="1"/>
  <c r="L99" i="20"/>
  <c r="L96" i="20"/>
  <c r="M92" i="20"/>
  <c r="N52" i="20"/>
  <c r="N53" i="20" s="1"/>
  <c r="K69" i="20"/>
  <c r="K70" i="20" s="1"/>
  <c r="O48" i="20"/>
  <c r="O45" i="20"/>
  <c r="P41" i="20"/>
  <c r="M58" i="20"/>
  <c r="L65" i="20"/>
  <c r="L62" i="20"/>
  <c r="N75" i="20"/>
  <c r="M82" i="20"/>
  <c r="T87" i="16"/>
  <c r="K50" i="16"/>
  <c r="K51" i="16" s="1"/>
  <c r="J84" i="16"/>
  <c r="J85" i="16" s="1"/>
  <c r="K80" i="16"/>
  <c r="K77" i="16"/>
  <c r="L73" i="16"/>
  <c r="J67" i="16"/>
  <c r="J68" i="16" s="1"/>
  <c r="J87" i="16" s="1"/>
  <c r="M39" i="16"/>
  <c r="L43" i="16"/>
  <c r="L46" i="16"/>
  <c r="K63" i="16"/>
  <c r="K60" i="16"/>
  <c r="L56" i="16"/>
  <c r="C10" i="16"/>
  <c r="L103" i="20" l="1"/>
  <c r="L104" i="20" s="1"/>
  <c r="AW10" i="22"/>
  <c r="AZ10" i="22"/>
  <c r="BK10" i="22" s="1"/>
  <c r="T118" i="22"/>
  <c r="AF10" i="22"/>
  <c r="AP10" i="22" s="1"/>
  <c r="AK10" i="22"/>
  <c r="AR10" i="22" s="1"/>
  <c r="BD10" i="22"/>
  <c r="BL10" i="22" s="1"/>
  <c r="T36" i="22"/>
  <c r="AP118" i="22"/>
  <c r="AT117" i="22"/>
  <c r="G10" i="22"/>
  <c r="T10" i="22" s="1"/>
  <c r="Y35" i="22"/>
  <c r="BK117" i="22"/>
  <c r="AP36" i="22"/>
  <c r="AT36" i="22"/>
  <c r="BO118" i="22"/>
  <c r="BO117" i="22"/>
  <c r="AP105" i="22"/>
  <c r="AP106" i="22"/>
  <c r="AR105" i="22"/>
  <c r="AR106" i="22"/>
  <c r="BM105" i="22"/>
  <c r="BM117" i="22"/>
  <c r="BM118" i="22"/>
  <c r="BJ106" i="22"/>
  <c r="BJ105" i="22"/>
  <c r="AO106" i="22"/>
  <c r="AO105" i="22"/>
  <c r="BJ118" i="22"/>
  <c r="BJ117" i="22"/>
  <c r="BO106" i="22"/>
  <c r="BO105" i="22"/>
  <c r="AT106" i="22"/>
  <c r="AT105" i="22"/>
  <c r="BF15" i="8"/>
  <c r="BM15" i="8" s="1"/>
  <c r="BJ10" i="22"/>
  <c r="BO36" i="22"/>
  <c r="AO10" i="22"/>
  <c r="BO35" i="22"/>
  <c r="BJ35" i="22"/>
  <c r="AT35" i="22"/>
  <c r="AO35" i="22"/>
  <c r="AR35" i="22"/>
  <c r="BK35" i="22"/>
  <c r="BL35" i="22"/>
  <c r="AG38" i="25"/>
  <c r="AG64" i="25"/>
  <c r="O52" i="20"/>
  <c r="O53" i="20" s="1"/>
  <c r="J136" i="16"/>
  <c r="J23" i="16" s="1"/>
  <c r="P52" i="21"/>
  <c r="P53" i="21" s="1"/>
  <c r="O69" i="21"/>
  <c r="O70" i="21" s="1"/>
  <c r="M120" i="21"/>
  <c r="M121" i="21" s="1"/>
  <c r="N116" i="21"/>
  <c r="N113" i="21"/>
  <c r="O109" i="21"/>
  <c r="Q103" i="21"/>
  <c r="Q104" i="21" s="1"/>
  <c r="Q75" i="21"/>
  <c r="Q79" i="21" s="1"/>
  <c r="P82" i="21"/>
  <c r="Q48" i="21"/>
  <c r="Q45" i="21"/>
  <c r="R41" i="21"/>
  <c r="P65" i="21"/>
  <c r="P62" i="21"/>
  <c r="Q58" i="21"/>
  <c r="R99" i="21"/>
  <c r="R96" i="21"/>
  <c r="AB92" i="21"/>
  <c r="M99" i="20"/>
  <c r="M96" i="20"/>
  <c r="N92" i="20"/>
  <c r="L69" i="20"/>
  <c r="L70" i="20" s="1"/>
  <c r="N82" i="20"/>
  <c r="O75" i="20"/>
  <c r="M65" i="20"/>
  <c r="M62" i="20"/>
  <c r="N58" i="20"/>
  <c r="Q41" i="20"/>
  <c r="P48" i="20"/>
  <c r="P45" i="20"/>
  <c r="T136" i="16"/>
  <c r="K67" i="16"/>
  <c r="K68" i="16" s="1"/>
  <c r="L50" i="16"/>
  <c r="L51" i="16" s="1"/>
  <c r="K84" i="16"/>
  <c r="K85" i="16" s="1"/>
  <c r="K87" i="16" s="1"/>
  <c r="L80" i="16"/>
  <c r="L77" i="16"/>
  <c r="M73" i="16"/>
  <c r="N39" i="16"/>
  <c r="M46" i="16"/>
  <c r="M43" i="16"/>
  <c r="L63" i="16"/>
  <c r="L60" i="16"/>
  <c r="M56" i="16"/>
  <c r="C62" i="1"/>
  <c r="C53" i="1"/>
  <c r="B244" i="16"/>
  <c r="B139" i="16"/>
  <c r="B34" i="16"/>
  <c r="Y26" i="16"/>
  <c r="W26" i="16"/>
  <c r="V26" i="16"/>
  <c r="U26" i="16"/>
  <c r="T26" i="16"/>
  <c r="A1" i="16"/>
  <c r="H48" i="1"/>
  <c r="I48" i="1"/>
  <c r="J48" i="1"/>
  <c r="K48" i="1"/>
  <c r="L48" i="1"/>
  <c r="M48" i="1"/>
  <c r="N48" i="1"/>
  <c r="O48" i="1"/>
  <c r="P48" i="1"/>
  <c r="Q48" i="1"/>
  <c r="R48" i="1"/>
  <c r="AB49" i="1" s="1"/>
  <c r="G48" i="1"/>
  <c r="BH3" i="8"/>
  <c r="BG3" i="8"/>
  <c r="BF3" i="8"/>
  <c r="BE3" i="8"/>
  <c r="BD3" i="8"/>
  <c r="BC3" i="8"/>
  <c r="BB3" i="8"/>
  <c r="BA3" i="8"/>
  <c r="AZ3" i="8"/>
  <c r="AY3" i="8"/>
  <c r="AX3" i="8"/>
  <c r="AW3" i="8"/>
  <c r="AM3" i="8"/>
  <c r="AL3" i="8"/>
  <c r="AK3" i="8"/>
  <c r="AJ3" i="8"/>
  <c r="AI3" i="8"/>
  <c r="AH3" i="8"/>
  <c r="AG3" i="8"/>
  <c r="AF3" i="8"/>
  <c r="AE3" i="8"/>
  <c r="AD3" i="8"/>
  <c r="AC3" i="8"/>
  <c r="AB3" i="8"/>
  <c r="R3" i="8"/>
  <c r="Q3" i="8"/>
  <c r="P3" i="8"/>
  <c r="O3" i="8"/>
  <c r="N3" i="8"/>
  <c r="M3" i="8"/>
  <c r="L3" i="8"/>
  <c r="K3" i="8"/>
  <c r="J3" i="8"/>
  <c r="I3" i="8"/>
  <c r="H3" i="8"/>
  <c r="G3" i="8"/>
  <c r="U45" i="1"/>
  <c r="V45" i="1"/>
  <c r="Y45" i="1"/>
  <c r="Y26" i="1"/>
  <c r="W26" i="1"/>
  <c r="V26" i="1"/>
  <c r="U26" i="1"/>
  <c r="T26" i="1"/>
  <c r="C44" i="1"/>
  <c r="P52" i="20" l="1"/>
  <c r="P53" i="20" s="1"/>
  <c r="M69" i="20"/>
  <c r="M70" i="20" s="1"/>
  <c r="M103" i="20"/>
  <c r="M104" i="20" s="1"/>
  <c r="BO10" i="22"/>
  <c r="AF15" i="8"/>
  <c r="AP15" i="8" s="1"/>
  <c r="AT10" i="22"/>
  <c r="G15" i="8"/>
  <c r="Y15" i="8" s="1"/>
  <c r="Y10" i="22"/>
  <c r="T15" i="8"/>
  <c r="BD15" i="8"/>
  <c r="BL15" i="8" s="1"/>
  <c r="AB15" i="8"/>
  <c r="AZ15" i="8"/>
  <c r="BK15" i="8" s="1"/>
  <c r="AK15" i="8"/>
  <c r="AR15" i="8" s="1"/>
  <c r="AW15" i="8"/>
  <c r="AH64" i="25"/>
  <c r="AH38" i="25"/>
  <c r="K136" i="16"/>
  <c r="K23" i="16" s="1"/>
  <c r="N120" i="21"/>
  <c r="N121" i="21" s="1"/>
  <c r="O116" i="21"/>
  <c r="O113" i="21"/>
  <c r="P109" i="21"/>
  <c r="R103" i="21"/>
  <c r="R104" i="21" s="1"/>
  <c r="P69" i="21"/>
  <c r="P70" i="21" s="1"/>
  <c r="Q52" i="21"/>
  <c r="Q53" i="21" s="1"/>
  <c r="AC92" i="21"/>
  <c r="AB99" i="21"/>
  <c r="AB96" i="21"/>
  <c r="R58" i="21"/>
  <c r="Q65" i="21"/>
  <c r="Q62" i="21"/>
  <c r="AB41" i="21"/>
  <c r="R48" i="21"/>
  <c r="R45" i="21"/>
  <c r="Q82" i="21"/>
  <c r="R75" i="21"/>
  <c r="R79" i="21" s="1"/>
  <c r="N99" i="20"/>
  <c r="N96" i="20"/>
  <c r="O92" i="20"/>
  <c r="O58" i="20"/>
  <c r="N65" i="20"/>
  <c r="N62" i="20"/>
  <c r="Q48" i="20"/>
  <c r="Q45" i="20"/>
  <c r="R41" i="20"/>
  <c r="P75" i="20"/>
  <c r="O82" i="20"/>
  <c r="L84" i="16"/>
  <c r="L85" i="16" s="1"/>
  <c r="M80" i="16"/>
  <c r="M77" i="16"/>
  <c r="N73" i="16"/>
  <c r="L67" i="16"/>
  <c r="L68" i="16" s="1"/>
  <c r="L87" i="16" s="1"/>
  <c r="L136" i="16" s="1"/>
  <c r="L23" i="16" s="1"/>
  <c r="M50" i="16"/>
  <c r="M51" i="16" s="1"/>
  <c r="O39" i="16"/>
  <c r="N43" i="16"/>
  <c r="N46" i="16"/>
  <c r="M63" i="16"/>
  <c r="M60" i="16"/>
  <c r="N56" i="16"/>
  <c r="J49" i="1"/>
  <c r="R49" i="1"/>
  <c r="Q49" i="1"/>
  <c r="O49" i="1"/>
  <c r="M49" i="1"/>
  <c r="K49" i="1"/>
  <c r="W24" i="1"/>
  <c r="N49" i="1"/>
  <c r="L49" i="1"/>
  <c r="P49" i="1"/>
  <c r="H49" i="1"/>
  <c r="I49" i="1"/>
  <c r="T25" i="1"/>
  <c r="W25" i="1"/>
  <c r="W45" i="1"/>
  <c r="T50" i="1"/>
  <c r="T45" i="1"/>
  <c r="R52" i="21" l="1"/>
  <c r="R53" i="21" s="1"/>
  <c r="BO15" i="8"/>
  <c r="BJ15" i="8"/>
  <c r="AO15" i="8"/>
  <c r="AT15" i="8"/>
  <c r="AI38" i="25"/>
  <c r="AI64" i="25"/>
  <c r="Q52" i="20"/>
  <c r="Q53" i="20" s="1"/>
  <c r="N103" i="20"/>
  <c r="N104" i="20" s="1"/>
  <c r="Q69" i="21"/>
  <c r="Q70" i="21" s="1"/>
  <c r="O120" i="21"/>
  <c r="O121" i="21" s="1"/>
  <c r="P116" i="21"/>
  <c r="P113" i="21"/>
  <c r="Q109" i="21"/>
  <c r="AB103" i="21"/>
  <c r="AB104" i="21" s="1"/>
  <c r="R82" i="21"/>
  <c r="AB75" i="21"/>
  <c r="AB79" i="21" s="1"/>
  <c r="AB48" i="21"/>
  <c r="AB45" i="21"/>
  <c r="AC41" i="21"/>
  <c r="R65" i="21"/>
  <c r="R62" i="21"/>
  <c r="AB58" i="21"/>
  <c r="AC99" i="21"/>
  <c r="AC96" i="21"/>
  <c r="AD92" i="21"/>
  <c r="O99" i="20"/>
  <c r="O96" i="20"/>
  <c r="P92" i="20"/>
  <c r="N69" i="20"/>
  <c r="N70" i="20" s="1"/>
  <c r="O65" i="20"/>
  <c r="O62" i="20"/>
  <c r="P58" i="20"/>
  <c r="P82" i="20"/>
  <c r="Q75" i="20"/>
  <c r="AB41" i="20"/>
  <c r="R48" i="20"/>
  <c r="R45" i="20"/>
  <c r="U87" i="16"/>
  <c r="U23" i="16"/>
  <c r="M84" i="16"/>
  <c r="M85" i="16" s="1"/>
  <c r="N80" i="16"/>
  <c r="N77" i="16"/>
  <c r="O73" i="16"/>
  <c r="M67" i="16"/>
  <c r="M68" i="16" s="1"/>
  <c r="M87" i="16" s="1"/>
  <c r="N50" i="16"/>
  <c r="N51" i="16" s="1"/>
  <c r="P39" i="16"/>
  <c r="O46" i="16"/>
  <c r="O43" i="16"/>
  <c r="N63" i="16"/>
  <c r="N60" i="16"/>
  <c r="O56" i="16"/>
  <c r="I7" i="16"/>
  <c r="K7" i="16"/>
  <c r="G7" i="16"/>
  <c r="U24" i="1"/>
  <c r="U25" i="1"/>
  <c r="T24" i="1"/>
  <c r="Y23" i="1"/>
  <c r="T23" i="16"/>
  <c r="Y25" i="1"/>
  <c r="Y24" i="1"/>
  <c r="V25" i="1"/>
  <c r="V24" i="1"/>
  <c r="Y50" i="1"/>
  <c r="W23" i="1"/>
  <c r="U23" i="1"/>
  <c r="T23" i="1"/>
  <c r="V23" i="1"/>
  <c r="V50" i="1"/>
  <c r="Y48" i="1"/>
  <c r="W50" i="1"/>
  <c r="U50" i="1"/>
  <c r="T48" i="1"/>
  <c r="AJ64" i="25" l="1"/>
  <c r="AJ38" i="25"/>
  <c r="R52" i="20"/>
  <c r="R53" i="20" s="1"/>
  <c r="O103" i="20"/>
  <c r="O104" i="20" s="1"/>
  <c r="M136" i="16"/>
  <c r="P120" i="21"/>
  <c r="P121" i="21" s="1"/>
  <c r="K27" i="8"/>
  <c r="G27" i="8"/>
  <c r="I27" i="8"/>
  <c r="R109" i="21"/>
  <c r="Q116" i="21"/>
  <c r="Q113" i="21"/>
  <c r="AC103" i="21"/>
  <c r="AC104" i="21" s="1"/>
  <c r="R69" i="21"/>
  <c r="R70" i="21" s="1"/>
  <c r="AB52" i="21"/>
  <c r="AB53" i="21" s="1"/>
  <c r="AE92" i="21"/>
  <c r="AD99" i="21"/>
  <c r="AD96" i="21"/>
  <c r="AC58" i="21"/>
  <c r="AB65" i="21"/>
  <c r="AB62" i="21"/>
  <c r="AD41" i="21"/>
  <c r="AC48" i="21"/>
  <c r="AC45" i="21"/>
  <c r="AC52" i="21" s="1"/>
  <c r="AC53" i="21" s="1"/>
  <c r="AB82" i="21"/>
  <c r="AC75" i="21"/>
  <c r="AC79" i="21" s="1"/>
  <c r="P99" i="20"/>
  <c r="P96" i="20"/>
  <c r="P103" i="20" s="1"/>
  <c r="P104" i="20" s="1"/>
  <c r="Q92" i="20"/>
  <c r="O69" i="20"/>
  <c r="O70" i="20" s="1"/>
  <c r="R75" i="20"/>
  <c r="Q82" i="20"/>
  <c r="AB48" i="20"/>
  <c r="AB45" i="20"/>
  <c r="AB52" i="20" s="1"/>
  <c r="AB53" i="20" s="1"/>
  <c r="AC41" i="20"/>
  <c r="Q58" i="20"/>
  <c r="P65" i="20"/>
  <c r="P62" i="20"/>
  <c r="U136" i="16"/>
  <c r="N67" i="16"/>
  <c r="N68" i="16" s="1"/>
  <c r="N84" i="16"/>
  <c r="N85" i="16" s="1"/>
  <c r="O80" i="16"/>
  <c r="O77" i="16"/>
  <c r="P73" i="16"/>
  <c r="O50" i="16"/>
  <c r="O51" i="16" s="1"/>
  <c r="Q39" i="16"/>
  <c r="P43" i="16"/>
  <c r="P46" i="16"/>
  <c r="O63" i="16"/>
  <c r="O60" i="16"/>
  <c r="P56" i="16"/>
  <c r="V25" i="16"/>
  <c r="W25" i="16"/>
  <c r="T25" i="16"/>
  <c r="Y25" i="16"/>
  <c r="J7" i="16"/>
  <c r="U25" i="16"/>
  <c r="V24" i="16"/>
  <c r="H7" i="16"/>
  <c r="Y24" i="16"/>
  <c r="T24" i="16"/>
  <c r="U24" i="16"/>
  <c r="L7" i="16"/>
  <c r="W24" i="16"/>
  <c r="V48" i="1"/>
  <c r="U48" i="1"/>
  <c r="W48" i="1"/>
  <c r="AK38" i="25" l="1"/>
  <c r="AK64" i="25"/>
  <c r="M7" i="16"/>
  <c r="M27" i="8" s="1"/>
  <c r="M23" i="16"/>
  <c r="AB69" i="21"/>
  <c r="AB70" i="21" s="1"/>
  <c r="L27" i="8"/>
  <c r="H27" i="8"/>
  <c r="T27" i="8" s="1"/>
  <c r="J27" i="8"/>
  <c r="Q120" i="21"/>
  <c r="Q121" i="21" s="1"/>
  <c r="R116" i="21"/>
  <c r="R113" i="21"/>
  <c r="AB109" i="21"/>
  <c r="AD103" i="21"/>
  <c r="AD104" i="21" s="1"/>
  <c r="AD75" i="21"/>
  <c r="AD79" i="21" s="1"/>
  <c r="AC82" i="21"/>
  <c r="AD48" i="21"/>
  <c r="AD45" i="21"/>
  <c r="AE41" i="21"/>
  <c r="AC65" i="21"/>
  <c r="AC62" i="21"/>
  <c r="AD58" i="21"/>
  <c r="AE99" i="21"/>
  <c r="AE96" i="21"/>
  <c r="AF92" i="21"/>
  <c r="R92" i="20"/>
  <c r="Q99" i="20"/>
  <c r="Q96" i="20"/>
  <c r="P69" i="20"/>
  <c r="P70" i="20" s="1"/>
  <c r="R82" i="20"/>
  <c r="AB75" i="20"/>
  <c r="Q65" i="20"/>
  <c r="Q62" i="20"/>
  <c r="Q69" i="20" s="1"/>
  <c r="Q70" i="20" s="1"/>
  <c r="R58" i="20"/>
  <c r="AD41" i="20"/>
  <c r="AC48" i="20"/>
  <c r="AC45" i="20"/>
  <c r="AC52" i="20" s="1"/>
  <c r="AC53" i="20" s="1"/>
  <c r="N87" i="16"/>
  <c r="O84" i="16"/>
  <c r="O85" i="16" s="1"/>
  <c r="P80" i="16"/>
  <c r="P77" i="16"/>
  <c r="Q73" i="16"/>
  <c r="O67" i="16"/>
  <c r="O68" i="16" s="1"/>
  <c r="O87" i="16" s="1"/>
  <c r="O136" i="16" s="1"/>
  <c r="O23" i="16" s="1"/>
  <c r="P50" i="16"/>
  <c r="P51" i="16" s="1"/>
  <c r="R39" i="16"/>
  <c r="Q46" i="16"/>
  <c r="Q43" i="16"/>
  <c r="P63" i="16"/>
  <c r="P60" i="16"/>
  <c r="Q56" i="16"/>
  <c r="U7" i="16"/>
  <c r="T7" i="16"/>
  <c r="AL64" i="25" l="1"/>
  <c r="AL38" i="25"/>
  <c r="Q103" i="20"/>
  <c r="Q104" i="20" s="1"/>
  <c r="N136" i="16"/>
  <c r="R120" i="21"/>
  <c r="R121" i="21" s="1"/>
  <c r="AC109" i="21"/>
  <c r="AB116" i="21"/>
  <c r="AB113" i="21"/>
  <c r="AB120" i="21" s="1"/>
  <c r="AB121" i="21" s="1"/>
  <c r="AE103" i="21"/>
  <c r="AE104" i="21" s="1"/>
  <c r="AC69" i="21"/>
  <c r="AC70" i="21" s="1"/>
  <c r="AD52" i="21"/>
  <c r="AD53" i="21" s="1"/>
  <c r="AG92" i="21"/>
  <c r="AF96" i="21"/>
  <c r="AF99" i="21"/>
  <c r="AE58" i="21"/>
  <c r="AD65" i="21"/>
  <c r="AD62" i="21"/>
  <c r="AF41" i="21"/>
  <c r="AE48" i="21"/>
  <c r="AE45" i="21"/>
  <c r="AE52" i="21" s="1"/>
  <c r="AE53" i="21" s="1"/>
  <c r="AD82" i="21"/>
  <c r="AE75" i="21"/>
  <c r="AE79" i="21" s="1"/>
  <c r="R99" i="20"/>
  <c r="R96" i="20"/>
  <c r="R103" i="20" s="1"/>
  <c r="R104" i="20" s="1"/>
  <c r="AB92" i="20"/>
  <c r="AC75" i="20"/>
  <c r="AB82" i="20"/>
  <c r="AD48" i="20"/>
  <c r="AD45" i="20"/>
  <c r="AE41" i="20"/>
  <c r="AB58" i="20"/>
  <c r="R65" i="20"/>
  <c r="R62" i="20"/>
  <c r="V87" i="16"/>
  <c r="P84" i="16"/>
  <c r="P85" i="16" s="1"/>
  <c r="Q80" i="16"/>
  <c r="Q77" i="16"/>
  <c r="R73" i="16"/>
  <c r="P67" i="16"/>
  <c r="P68" i="16" s="1"/>
  <c r="P87" i="16" s="1"/>
  <c r="Q50" i="16"/>
  <c r="Q51" i="16" s="1"/>
  <c r="R43" i="16"/>
  <c r="AB39" i="16"/>
  <c r="R46" i="16"/>
  <c r="R50" i="16" s="1"/>
  <c r="R51" i="16" s="1"/>
  <c r="Q63" i="16"/>
  <c r="Q60" i="16"/>
  <c r="R56" i="16"/>
  <c r="U27" i="8"/>
  <c r="A1" i="9"/>
  <c r="A1" i="8"/>
  <c r="A1" i="1"/>
  <c r="E11" i="9" l="1"/>
  <c r="E16" i="9"/>
  <c r="AM38" i="25"/>
  <c r="AM64" i="25"/>
  <c r="N7" i="16"/>
  <c r="N27" i="8" s="1"/>
  <c r="N23" i="16"/>
  <c r="P136" i="16"/>
  <c r="AD69" i="21"/>
  <c r="AD70" i="21" s="1"/>
  <c r="C62" i="25"/>
  <c r="C23" i="25"/>
  <c r="C35" i="25"/>
  <c r="E6" i="9"/>
  <c r="AC116" i="21"/>
  <c r="AC113" i="21"/>
  <c r="AD109" i="21"/>
  <c r="AF103" i="21"/>
  <c r="AF104" i="21" s="1"/>
  <c r="AE82" i="21"/>
  <c r="AF75" i="21"/>
  <c r="AF79" i="21" s="1"/>
  <c r="AF48" i="21"/>
  <c r="AF45" i="21"/>
  <c r="AG41" i="21"/>
  <c r="AE65" i="21"/>
  <c r="AE62" i="21"/>
  <c r="AF58" i="21"/>
  <c r="AG99" i="21"/>
  <c r="AG96" i="21"/>
  <c r="AH92" i="21"/>
  <c r="AC92" i="20"/>
  <c r="AB99" i="20"/>
  <c r="AB96" i="20"/>
  <c r="R69" i="20"/>
  <c r="R70" i="20" s="1"/>
  <c r="AD52" i="20"/>
  <c r="AD53" i="20" s="1"/>
  <c r="AB65" i="20"/>
  <c r="AB62" i="20"/>
  <c r="AC58" i="20"/>
  <c r="AC82" i="20"/>
  <c r="AD75" i="20"/>
  <c r="AF41" i="20"/>
  <c r="AE48" i="20"/>
  <c r="AE45" i="20"/>
  <c r="D8" i="8"/>
  <c r="D14" i="8"/>
  <c r="B6" i="1"/>
  <c r="V136" i="16"/>
  <c r="Q84" i="16"/>
  <c r="Q85" i="16" s="1"/>
  <c r="R80" i="16"/>
  <c r="R77" i="16"/>
  <c r="AB73" i="16"/>
  <c r="Q67" i="16"/>
  <c r="Q68" i="16" s="1"/>
  <c r="Q87" i="16" s="1"/>
  <c r="AC39" i="16"/>
  <c r="AB46" i="16"/>
  <c r="AB43" i="16"/>
  <c r="R63" i="16"/>
  <c r="R60" i="16"/>
  <c r="AB56" i="16"/>
  <c r="AW64" i="25" l="1"/>
  <c r="AW38" i="25"/>
  <c r="P7" i="16"/>
  <c r="P27" i="8" s="1"/>
  <c r="P23" i="16"/>
  <c r="AE52" i="20"/>
  <c r="AE53" i="20" s="1"/>
  <c r="AB103" i="20"/>
  <c r="AB104" i="20" s="1"/>
  <c r="Q136" i="16"/>
  <c r="AC120" i="21"/>
  <c r="AC121" i="21" s="1"/>
  <c r="AE109" i="21"/>
  <c r="AD116" i="21"/>
  <c r="AD113" i="21"/>
  <c r="AG103" i="21"/>
  <c r="AG104" i="21" s="1"/>
  <c r="AE69" i="21"/>
  <c r="AE70" i="21" s="1"/>
  <c r="AF52" i="21"/>
  <c r="AF53" i="21" s="1"/>
  <c r="AI92" i="21"/>
  <c r="AH99" i="21"/>
  <c r="AH96" i="21"/>
  <c r="AG58" i="21"/>
  <c r="AF65" i="21"/>
  <c r="AF62" i="21"/>
  <c r="AH41" i="21"/>
  <c r="AG48" i="21"/>
  <c r="AG45" i="21"/>
  <c r="AF82" i="21"/>
  <c r="AG75" i="21"/>
  <c r="AG79" i="21" s="1"/>
  <c r="AC99" i="20"/>
  <c r="AC96" i="20"/>
  <c r="AD92" i="20"/>
  <c r="AB69" i="20"/>
  <c r="AB70" i="20" s="1"/>
  <c r="AE75" i="20"/>
  <c r="AD82" i="20"/>
  <c r="AD58" i="20"/>
  <c r="AC65" i="20"/>
  <c r="AC62" i="20"/>
  <c r="AF48" i="20"/>
  <c r="AF45" i="20"/>
  <c r="AG41" i="20"/>
  <c r="O7" i="16"/>
  <c r="V23" i="16"/>
  <c r="AB50" i="16"/>
  <c r="AB51" i="16" s="1"/>
  <c r="R84" i="16"/>
  <c r="R85" i="16" s="1"/>
  <c r="AB80" i="16"/>
  <c r="AB77" i="16"/>
  <c r="AC73" i="16"/>
  <c r="R67" i="16"/>
  <c r="R68" i="16" s="1"/>
  <c r="R87" i="16" s="1"/>
  <c r="R136" i="16" s="1"/>
  <c r="R23" i="16" s="1"/>
  <c r="AD39" i="16"/>
  <c r="AC43" i="16"/>
  <c r="AC46" i="16"/>
  <c r="AB63" i="16"/>
  <c r="AB60" i="16"/>
  <c r="AC56" i="16"/>
  <c r="AG52" i="21" l="1"/>
  <c r="AG53" i="21" s="1"/>
  <c r="AC103" i="20"/>
  <c r="AC104" i="20" s="1"/>
  <c r="AX38" i="25"/>
  <c r="AX64" i="25"/>
  <c r="Q7" i="16"/>
  <c r="Q27" i="8" s="1"/>
  <c r="Q23" i="16"/>
  <c r="AF69" i="21"/>
  <c r="AF70" i="21" s="1"/>
  <c r="O27" i="8"/>
  <c r="AD120" i="21"/>
  <c r="AD121" i="21" s="1"/>
  <c r="AE116" i="21"/>
  <c r="AE113" i="21"/>
  <c r="AF109" i="21"/>
  <c r="AH103" i="21"/>
  <c r="AH104" i="21" s="1"/>
  <c r="AI99" i="21"/>
  <c r="AI96" i="21"/>
  <c r="AJ92" i="21"/>
  <c r="AH75" i="21"/>
  <c r="AH79" i="21" s="1"/>
  <c r="AG82" i="21"/>
  <c r="AH48" i="21"/>
  <c r="AH45" i="21"/>
  <c r="AI41" i="21"/>
  <c r="AG65" i="21"/>
  <c r="AG62" i="21"/>
  <c r="AH58" i="21"/>
  <c r="AE92" i="20"/>
  <c r="AD99" i="20"/>
  <c r="AD96" i="20"/>
  <c r="AF52" i="20"/>
  <c r="AF53" i="20" s="1"/>
  <c r="AC69" i="20"/>
  <c r="AC70" i="20" s="1"/>
  <c r="AH41" i="20"/>
  <c r="AG48" i="20"/>
  <c r="AG45" i="20"/>
  <c r="AD65" i="20"/>
  <c r="AD62" i="20"/>
  <c r="AE58" i="20"/>
  <c r="AE82" i="20"/>
  <c r="AF75" i="20"/>
  <c r="V7" i="16"/>
  <c r="AC50" i="16"/>
  <c r="AC51" i="16" s="1"/>
  <c r="Y87" i="16"/>
  <c r="W87" i="16"/>
  <c r="AB84" i="16"/>
  <c r="AB85" i="16" s="1"/>
  <c r="AC80" i="16"/>
  <c r="AC77" i="16"/>
  <c r="AD73" i="16"/>
  <c r="AD43" i="16"/>
  <c r="AD46" i="16"/>
  <c r="AE39" i="16"/>
  <c r="AB67" i="16"/>
  <c r="AB68" i="16" s="1"/>
  <c r="AC63" i="16"/>
  <c r="AC60" i="16"/>
  <c r="AD56" i="16"/>
  <c r="AD69" i="20" l="1"/>
  <c r="AD70" i="20" s="1"/>
  <c r="AY64" i="25"/>
  <c r="AY38" i="25"/>
  <c r="AD103" i="20"/>
  <c r="AD104" i="20" s="1"/>
  <c r="AG69" i="21"/>
  <c r="AG70" i="21" s="1"/>
  <c r="AE120" i="21"/>
  <c r="AE121" i="21" s="1"/>
  <c r="AG109" i="21"/>
  <c r="AF116" i="21"/>
  <c r="AF113" i="21"/>
  <c r="AI103" i="21"/>
  <c r="AI104" i="21" s="1"/>
  <c r="AH52" i="21"/>
  <c r="AH53" i="21" s="1"/>
  <c r="AI58" i="21"/>
  <c r="AH65" i="21"/>
  <c r="AH62" i="21"/>
  <c r="AH69" i="21" s="1"/>
  <c r="AH70" i="21" s="1"/>
  <c r="AJ41" i="21"/>
  <c r="AI48" i="21"/>
  <c r="AI45" i="21"/>
  <c r="AH82" i="21"/>
  <c r="AI75" i="21"/>
  <c r="AI79" i="21" s="1"/>
  <c r="AK92" i="21"/>
  <c r="AJ99" i="21"/>
  <c r="AJ96" i="21"/>
  <c r="AE99" i="20"/>
  <c r="AE96" i="20"/>
  <c r="AF92" i="20"/>
  <c r="AG52" i="20"/>
  <c r="AG53" i="20" s="1"/>
  <c r="AG75" i="20"/>
  <c r="AF82" i="20"/>
  <c r="AF58" i="20"/>
  <c r="AE65" i="20"/>
  <c r="AE62" i="20"/>
  <c r="AH48" i="20"/>
  <c r="AH45" i="20"/>
  <c r="AI41" i="20"/>
  <c r="R7" i="16"/>
  <c r="W23" i="16"/>
  <c r="Y23" i="16"/>
  <c r="V27" i="8"/>
  <c r="Y136" i="16"/>
  <c r="W136" i="16"/>
  <c r="AB87" i="16"/>
  <c r="AC67" i="16"/>
  <c r="AC68" i="16" s="1"/>
  <c r="AC84" i="16"/>
  <c r="AC85" i="16" s="1"/>
  <c r="AD80" i="16"/>
  <c r="AD77" i="16"/>
  <c r="AE73" i="16"/>
  <c r="AD50" i="16"/>
  <c r="AD51" i="16" s="1"/>
  <c r="AE46" i="16"/>
  <c r="AF39" i="16"/>
  <c r="AE43" i="16"/>
  <c r="AE50" i="16" s="1"/>
  <c r="AE51" i="16" s="1"/>
  <c r="AD63" i="16"/>
  <c r="AD60" i="16"/>
  <c r="AE56" i="16"/>
  <c r="AZ38" i="25" l="1"/>
  <c r="AZ64" i="25"/>
  <c r="AE103" i="20"/>
  <c r="AE104" i="20" s="1"/>
  <c r="AF120" i="21"/>
  <c r="AF121" i="21" s="1"/>
  <c r="AB136" i="16"/>
  <c r="R27" i="8"/>
  <c r="AG116" i="21"/>
  <c r="AG113" i="21"/>
  <c r="AH109" i="21"/>
  <c r="AJ103" i="21"/>
  <c r="AJ104" i="21" s="1"/>
  <c r="AI52" i="21"/>
  <c r="AI53" i="21" s="1"/>
  <c r="AK99" i="21"/>
  <c r="AK96" i="21"/>
  <c r="AL92" i="21"/>
  <c r="AI82" i="21"/>
  <c r="AJ75" i="21"/>
  <c r="AJ79" i="21" s="1"/>
  <c r="AJ48" i="21"/>
  <c r="AJ45" i="21"/>
  <c r="AK41" i="21"/>
  <c r="AI65" i="21"/>
  <c r="AI62" i="21"/>
  <c r="AJ58" i="21"/>
  <c r="AG92" i="20"/>
  <c r="AF99" i="20"/>
  <c r="AF96" i="20"/>
  <c r="AH52" i="20"/>
  <c r="AH53" i="20" s="1"/>
  <c r="AE69" i="20"/>
  <c r="AE70" i="20" s="1"/>
  <c r="AF65" i="20"/>
  <c r="AF62" i="20"/>
  <c r="AG58" i="20"/>
  <c r="AG82" i="20"/>
  <c r="AH75" i="20"/>
  <c r="AJ41" i="20"/>
  <c r="AI48" i="20"/>
  <c r="AI45" i="20"/>
  <c r="W7" i="16"/>
  <c r="Y7" i="16"/>
  <c r="AC87" i="16"/>
  <c r="AD84" i="16"/>
  <c r="AD85" i="16" s="1"/>
  <c r="AE80" i="16"/>
  <c r="AE77" i="16"/>
  <c r="AF73" i="16"/>
  <c r="AF46" i="16"/>
  <c r="AG39" i="16"/>
  <c r="AF43" i="16"/>
  <c r="AF50" i="16" s="1"/>
  <c r="AF51" i="16" s="1"/>
  <c r="AD67" i="16"/>
  <c r="AD68" i="16" s="1"/>
  <c r="AE63" i="16"/>
  <c r="AE60" i="16"/>
  <c r="AF56" i="16"/>
  <c r="AI52" i="20" l="1"/>
  <c r="AI53" i="20" s="1"/>
  <c r="AF103" i="20"/>
  <c r="AF104" i="20" s="1"/>
  <c r="BA64" i="25"/>
  <c r="BA38" i="25"/>
  <c r="AB7" i="16"/>
  <c r="AB27" i="8" s="1"/>
  <c r="AB23" i="16"/>
  <c r="AK103" i="21"/>
  <c r="AK104" i="21" s="1"/>
  <c r="AG120" i="21"/>
  <c r="AG121" i="21" s="1"/>
  <c r="AC136" i="16"/>
  <c r="AI109" i="21"/>
  <c r="AH116" i="21"/>
  <c r="AH113" i="21"/>
  <c r="AI69" i="21"/>
  <c r="AI70" i="21" s="1"/>
  <c r="AJ52" i="21"/>
  <c r="AJ53" i="21" s="1"/>
  <c r="AM92" i="21"/>
  <c r="AL99" i="21"/>
  <c r="AL96" i="21"/>
  <c r="AK58" i="21"/>
  <c r="AJ65" i="21"/>
  <c r="AJ62" i="21"/>
  <c r="AL41" i="21"/>
  <c r="AK48" i="21"/>
  <c r="AK45" i="21"/>
  <c r="AJ82" i="21"/>
  <c r="AK75" i="21"/>
  <c r="AK79" i="21" s="1"/>
  <c r="AG99" i="20"/>
  <c r="AG96" i="20"/>
  <c r="AH92" i="20"/>
  <c r="AF69" i="20"/>
  <c r="AF70" i="20" s="1"/>
  <c r="AJ48" i="20"/>
  <c r="AJ45" i="20"/>
  <c r="AK41" i="20"/>
  <c r="AI75" i="20"/>
  <c r="AH82" i="20"/>
  <c r="AH58" i="20"/>
  <c r="AG65" i="20"/>
  <c r="AG62" i="20"/>
  <c r="W27" i="8"/>
  <c r="Y27" i="8"/>
  <c r="AE84" i="16"/>
  <c r="AE85" i="16" s="1"/>
  <c r="AD87" i="16"/>
  <c r="AD136" i="16" s="1"/>
  <c r="AD23" i="16" s="1"/>
  <c r="AF80" i="16"/>
  <c r="AF77" i="16"/>
  <c r="AG73" i="16"/>
  <c r="AE67" i="16"/>
  <c r="AE68" i="16" s="1"/>
  <c r="AH39" i="16"/>
  <c r="AG43" i="16"/>
  <c r="AG46" i="16"/>
  <c r="AF63" i="16"/>
  <c r="AF60" i="16"/>
  <c r="AG56" i="16"/>
  <c r="AJ52" i="20" l="1"/>
  <c r="AJ53" i="20" s="1"/>
  <c r="AG103" i="20"/>
  <c r="AG104" i="20" s="1"/>
  <c r="BB38" i="25"/>
  <c r="BB64" i="25"/>
  <c r="AC7" i="16"/>
  <c r="AC27" i="8" s="1"/>
  <c r="AC23" i="16"/>
  <c r="AJ69" i="21"/>
  <c r="AJ70" i="21" s="1"/>
  <c r="AH120" i="21"/>
  <c r="AH121" i="21" s="1"/>
  <c r="AI116" i="21"/>
  <c r="AI113" i="21"/>
  <c r="AJ109" i="21"/>
  <c r="AL103" i="21"/>
  <c r="AL104" i="21" s="1"/>
  <c r="AK52" i="21"/>
  <c r="AK53" i="21" s="1"/>
  <c r="AL75" i="21"/>
  <c r="AL79" i="21" s="1"/>
  <c r="AK82" i="21"/>
  <c r="AL48" i="21"/>
  <c r="AL45" i="21"/>
  <c r="AM41" i="21"/>
  <c r="AK65" i="21"/>
  <c r="AK62" i="21"/>
  <c r="AL58" i="21"/>
  <c r="AM99" i="21"/>
  <c r="AM96" i="21"/>
  <c r="AW92" i="21"/>
  <c r="AI92" i="20"/>
  <c r="AH99" i="20"/>
  <c r="AH96" i="20"/>
  <c r="AG69" i="20"/>
  <c r="AG70" i="20" s="1"/>
  <c r="AH65" i="20"/>
  <c r="AH62" i="20"/>
  <c r="AH69" i="20" s="1"/>
  <c r="AH70" i="20" s="1"/>
  <c r="AI58" i="20"/>
  <c r="AL41" i="20"/>
  <c r="AK48" i="20"/>
  <c r="AK45" i="20"/>
  <c r="AK52" i="20" s="1"/>
  <c r="AK53" i="20" s="1"/>
  <c r="AI82" i="20"/>
  <c r="AJ75" i="20"/>
  <c r="AE87" i="16"/>
  <c r="AO87" i="16"/>
  <c r="AF84" i="16"/>
  <c r="AF85" i="16" s="1"/>
  <c r="AG80" i="16"/>
  <c r="AG77" i="16"/>
  <c r="AH73" i="16"/>
  <c r="AG50" i="16"/>
  <c r="AG51" i="16" s="1"/>
  <c r="AF67" i="16"/>
  <c r="AF68" i="16" s="1"/>
  <c r="AH46" i="16"/>
  <c r="AI39" i="16"/>
  <c r="AH43" i="16"/>
  <c r="AH50" i="16" s="1"/>
  <c r="AH51" i="16" s="1"/>
  <c r="AG63" i="16"/>
  <c r="AG60" i="16"/>
  <c r="AH56" i="16"/>
  <c r="AK69" i="21" l="1"/>
  <c r="AK70" i="21" s="1"/>
  <c r="BC64" i="25"/>
  <c r="BC38" i="25"/>
  <c r="AO23" i="16"/>
  <c r="AH103" i="20"/>
  <c r="AH104" i="20" s="1"/>
  <c r="AM103" i="21"/>
  <c r="AM104" i="21" s="1"/>
  <c r="AE136" i="16"/>
  <c r="AI120" i="21"/>
  <c r="AI121" i="21" s="1"/>
  <c r="AK109" i="21"/>
  <c r="AJ116" i="21"/>
  <c r="AJ113" i="21"/>
  <c r="AL52" i="21"/>
  <c r="AL53" i="21" s="1"/>
  <c r="AX92" i="21"/>
  <c r="AW96" i="21"/>
  <c r="AW99" i="21"/>
  <c r="AM58" i="21"/>
  <c r="AL65" i="21"/>
  <c r="AL62" i="21"/>
  <c r="AW41" i="21"/>
  <c r="AM48" i="21"/>
  <c r="AM45" i="21"/>
  <c r="AL82" i="21"/>
  <c r="AM75" i="21"/>
  <c r="AM79" i="21" s="1"/>
  <c r="AI99" i="20"/>
  <c r="AI96" i="20"/>
  <c r="AJ92" i="20"/>
  <c r="AK75" i="20"/>
  <c r="AJ82" i="20"/>
  <c r="AL48" i="20"/>
  <c r="AL45" i="20"/>
  <c r="AM41" i="20"/>
  <c r="AJ58" i="20"/>
  <c r="AI65" i="20"/>
  <c r="AI62" i="20"/>
  <c r="AD7" i="16"/>
  <c r="AO136" i="16"/>
  <c r="AF87" i="16"/>
  <c r="AF136" i="16" s="1"/>
  <c r="AF23" i="16" s="1"/>
  <c r="AG84" i="16"/>
  <c r="AG85" i="16" s="1"/>
  <c r="AH80" i="16"/>
  <c r="AH77" i="16"/>
  <c r="AI73" i="16"/>
  <c r="AG67" i="16"/>
  <c r="AG68" i="16" s="1"/>
  <c r="AG87" i="16" s="1"/>
  <c r="AI46" i="16"/>
  <c r="AJ39" i="16"/>
  <c r="AI43" i="16"/>
  <c r="AI50" i="16" s="1"/>
  <c r="AI51" i="16" s="1"/>
  <c r="AH63" i="16"/>
  <c r="AH60" i="16"/>
  <c r="AI56" i="16"/>
  <c r="AJ120" i="21" l="1"/>
  <c r="AJ121" i="21" s="1"/>
  <c r="BD38" i="25"/>
  <c r="BD64" i="25"/>
  <c r="AE7" i="16"/>
  <c r="AE27" i="8" s="1"/>
  <c r="AE23" i="16"/>
  <c r="AI103" i="20"/>
  <c r="AI104" i="20" s="1"/>
  <c r="AW103" i="21"/>
  <c r="AW104" i="21" s="1"/>
  <c r="AG136" i="16"/>
  <c r="AP136" i="16" s="1"/>
  <c r="AD27" i="8"/>
  <c r="AK116" i="21"/>
  <c r="AK113" i="21"/>
  <c r="AL109" i="21"/>
  <c r="AL69" i="21"/>
  <c r="AL70" i="21" s="1"/>
  <c r="AM52" i="21"/>
  <c r="AM53" i="21" s="1"/>
  <c r="AM82" i="21"/>
  <c r="AW75" i="21"/>
  <c r="AW79" i="21" s="1"/>
  <c r="AW48" i="21"/>
  <c r="AW45" i="21"/>
  <c r="AX41" i="21"/>
  <c r="AM65" i="21"/>
  <c r="AM62" i="21"/>
  <c r="AW58" i="21"/>
  <c r="AX99" i="21"/>
  <c r="AX96" i="21"/>
  <c r="AY92" i="21"/>
  <c r="AK92" i="20"/>
  <c r="AJ99" i="20"/>
  <c r="AJ96" i="20"/>
  <c r="AI69" i="20"/>
  <c r="AI70" i="20" s="1"/>
  <c r="AL52" i="20"/>
  <c r="AL53" i="20" s="1"/>
  <c r="AK82" i="20"/>
  <c r="AL75" i="20"/>
  <c r="AJ65" i="20"/>
  <c r="AJ62" i="20"/>
  <c r="AK58" i="20"/>
  <c r="AW41" i="20"/>
  <c r="AM48" i="20"/>
  <c r="AM45" i="20"/>
  <c r="AO7" i="16"/>
  <c r="AP87" i="16"/>
  <c r="AH84" i="16"/>
  <c r="AH85" i="16" s="1"/>
  <c r="AH67" i="16"/>
  <c r="AH68" i="16" s="1"/>
  <c r="AI80" i="16"/>
  <c r="AI77" i="16"/>
  <c r="AJ73" i="16"/>
  <c r="AJ46" i="16"/>
  <c r="AK39" i="16"/>
  <c r="AJ43" i="16"/>
  <c r="AJ50" i="16" s="1"/>
  <c r="AJ51" i="16" s="1"/>
  <c r="AI63" i="16"/>
  <c r="AI60" i="16"/>
  <c r="AJ56" i="16"/>
  <c r="AM52" i="20" l="1"/>
  <c r="AM53" i="20" s="1"/>
  <c r="AJ103" i="20"/>
  <c r="AJ104" i="20" s="1"/>
  <c r="BE64" i="25"/>
  <c r="BE38" i="25"/>
  <c r="AG7" i="16"/>
  <c r="AG27" i="8" s="1"/>
  <c r="AG23" i="16"/>
  <c r="AP23" i="16" s="1"/>
  <c r="AM69" i="21"/>
  <c r="AM70" i="21" s="1"/>
  <c r="AK120" i="21"/>
  <c r="AK121" i="21" s="1"/>
  <c r="AO27" i="8"/>
  <c r="AM109" i="21"/>
  <c r="AL116" i="21"/>
  <c r="AL113" i="21"/>
  <c r="AX103" i="21"/>
  <c r="AX104" i="21" s="1"/>
  <c r="AW52" i="21"/>
  <c r="AW53" i="21" s="1"/>
  <c r="AZ92" i="21"/>
  <c r="AY99" i="21"/>
  <c r="AY96" i="21"/>
  <c r="AX58" i="21"/>
  <c r="AW65" i="21"/>
  <c r="AW62" i="21"/>
  <c r="AY41" i="21"/>
  <c r="AX48" i="21"/>
  <c r="AX45" i="21"/>
  <c r="AW82" i="21"/>
  <c r="AX75" i="21"/>
  <c r="AX79" i="21" s="1"/>
  <c r="AK99" i="20"/>
  <c r="AK96" i="20"/>
  <c r="AL92" i="20"/>
  <c r="AJ69" i="20"/>
  <c r="AJ70" i="20" s="1"/>
  <c r="AL58" i="20"/>
  <c r="AK65" i="20"/>
  <c r="AK62" i="20"/>
  <c r="AW48" i="20"/>
  <c r="AW45" i="20"/>
  <c r="AX41" i="20"/>
  <c r="AM75" i="20"/>
  <c r="AL82" i="20"/>
  <c r="AF7" i="16"/>
  <c r="AH87" i="16"/>
  <c r="AI84" i="16"/>
  <c r="AI85" i="16" s="1"/>
  <c r="AJ80" i="16"/>
  <c r="AJ77" i="16"/>
  <c r="AK73" i="16"/>
  <c r="AL39" i="16"/>
  <c r="AK43" i="16"/>
  <c r="AK46" i="16"/>
  <c r="AI67" i="16"/>
  <c r="AI68" i="16" s="1"/>
  <c r="AJ63" i="16"/>
  <c r="AJ60" i="16"/>
  <c r="AK56" i="16"/>
  <c r="AD49" i="1"/>
  <c r="AE49" i="1"/>
  <c r="AF49" i="1"/>
  <c r="AG49" i="1"/>
  <c r="AH49" i="1"/>
  <c r="AI49" i="1"/>
  <c r="AJ49" i="1"/>
  <c r="AK49" i="1"/>
  <c r="AL49" i="1"/>
  <c r="AM49" i="1"/>
  <c r="AC49" i="1"/>
  <c r="BF38" i="25" l="1"/>
  <c r="BF64" i="25"/>
  <c r="AK103" i="20"/>
  <c r="AK104" i="20" s="1"/>
  <c r="AX52" i="21"/>
  <c r="AX53" i="21" s="1"/>
  <c r="AY103" i="21"/>
  <c r="AY104" i="21" s="1"/>
  <c r="AH136" i="16"/>
  <c r="AF27" i="8"/>
  <c r="AL120" i="21"/>
  <c r="AL121" i="21" s="1"/>
  <c r="AM116" i="21"/>
  <c r="AM113" i="21"/>
  <c r="AW109" i="21"/>
  <c r="AW69" i="21"/>
  <c r="AW70" i="21" s="1"/>
  <c r="AZ99" i="21"/>
  <c r="AZ96" i="21"/>
  <c r="BA92" i="21"/>
  <c r="AY75" i="21"/>
  <c r="AY79" i="21" s="1"/>
  <c r="AX82" i="21"/>
  <c r="AY48" i="21"/>
  <c r="AY45" i="21"/>
  <c r="AZ41" i="21"/>
  <c r="AX65" i="21"/>
  <c r="AX62" i="21"/>
  <c r="AY58" i="21"/>
  <c r="AM92" i="20"/>
  <c r="AL99" i="20"/>
  <c r="AL96" i="20"/>
  <c r="AL103" i="20" s="1"/>
  <c r="AL104" i="20" s="1"/>
  <c r="AW52" i="20"/>
  <c r="AW53" i="20" s="1"/>
  <c r="AK69" i="20"/>
  <c r="AK70" i="20" s="1"/>
  <c r="AM82" i="20"/>
  <c r="AW75" i="20"/>
  <c r="AY41" i="20"/>
  <c r="AX48" i="20"/>
  <c r="AX45" i="20"/>
  <c r="AL65" i="20"/>
  <c r="AL62" i="20"/>
  <c r="AM58" i="20"/>
  <c r="AP7" i="16"/>
  <c r="AI87" i="16"/>
  <c r="AK50" i="16"/>
  <c r="AK51" i="16" s="1"/>
  <c r="AJ84" i="16"/>
  <c r="AJ85" i="16" s="1"/>
  <c r="AK80" i="16"/>
  <c r="AK77" i="16"/>
  <c r="AL73" i="16"/>
  <c r="AJ67" i="16"/>
  <c r="AJ68" i="16" s="1"/>
  <c r="AJ87" i="16" s="1"/>
  <c r="AJ136" i="16" s="1"/>
  <c r="AJ23" i="16" s="1"/>
  <c r="AL46" i="16"/>
  <c r="AM39" i="16"/>
  <c r="AL43" i="16"/>
  <c r="AL50" i="16" s="1"/>
  <c r="AL51" i="16" s="1"/>
  <c r="AK63" i="16"/>
  <c r="AK60" i="16"/>
  <c r="AL56" i="16"/>
  <c r="BG64" i="25" l="1"/>
  <c r="BG38" i="25"/>
  <c r="AH7" i="16"/>
  <c r="AH27" i="8" s="1"/>
  <c r="AH23" i="16"/>
  <c r="AZ103" i="21"/>
  <c r="AZ104" i="21" s="1"/>
  <c r="AI136" i="16"/>
  <c r="AP27" i="8"/>
  <c r="AM120" i="21"/>
  <c r="AM121" i="21" s="1"/>
  <c r="AX109" i="21"/>
  <c r="AW116" i="21"/>
  <c r="AW113" i="21"/>
  <c r="AX69" i="21"/>
  <c r="AX70" i="21" s="1"/>
  <c r="AY52" i="21"/>
  <c r="AY53" i="21" s="1"/>
  <c r="AZ58" i="21"/>
  <c r="AY65" i="21"/>
  <c r="AY62" i="21"/>
  <c r="BA41" i="21"/>
  <c r="AZ48" i="21"/>
  <c r="AZ45" i="21"/>
  <c r="AY82" i="21"/>
  <c r="AZ75" i="21"/>
  <c r="AZ79" i="21" s="1"/>
  <c r="BB92" i="21"/>
  <c r="BA99" i="21"/>
  <c r="BA96" i="21"/>
  <c r="AM99" i="20"/>
  <c r="AM96" i="20"/>
  <c r="AW92" i="20"/>
  <c r="AL69" i="20"/>
  <c r="AL70" i="20" s="1"/>
  <c r="AX52" i="20"/>
  <c r="AX53" i="20" s="1"/>
  <c r="AW58" i="20"/>
  <c r="AM65" i="20"/>
  <c r="AM62" i="20"/>
  <c r="AX75" i="20"/>
  <c r="AW82" i="20"/>
  <c r="AY48" i="20"/>
  <c r="AY45" i="20"/>
  <c r="AZ41" i="20"/>
  <c r="AQ87" i="16"/>
  <c r="AK84" i="16"/>
  <c r="AK85" i="16" s="1"/>
  <c r="AL80" i="16"/>
  <c r="AL77" i="16"/>
  <c r="AM73" i="16"/>
  <c r="AK67" i="16"/>
  <c r="AK68" i="16" s="1"/>
  <c r="AK87" i="16" s="1"/>
  <c r="AW39" i="16"/>
  <c r="AM46" i="16"/>
  <c r="AM43" i="16"/>
  <c r="AL63" i="16"/>
  <c r="AL60" i="16"/>
  <c r="AM56" i="16"/>
  <c r="AW120" i="21" l="1"/>
  <c r="AW121" i="21" s="1"/>
  <c r="BH38" i="25"/>
  <c r="BH64" i="25"/>
  <c r="AI7" i="16"/>
  <c r="AI27" i="8" s="1"/>
  <c r="AI23" i="16"/>
  <c r="AQ23" i="16" s="1"/>
  <c r="AY52" i="20"/>
  <c r="AY53" i="20" s="1"/>
  <c r="AM103" i="20"/>
  <c r="AM104" i="20" s="1"/>
  <c r="BA103" i="21"/>
  <c r="BA104" i="21" s="1"/>
  <c r="AK136" i="16"/>
  <c r="AX116" i="21"/>
  <c r="AX113" i="21"/>
  <c r="AY109" i="21"/>
  <c r="AY69" i="21"/>
  <c r="AY70" i="21" s="1"/>
  <c r="AZ52" i="21"/>
  <c r="AZ53" i="21" s="1"/>
  <c r="BB99" i="21"/>
  <c r="BB96" i="21"/>
  <c r="BC92" i="21"/>
  <c r="AZ82" i="21"/>
  <c r="BA75" i="21"/>
  <c r="BA79" i="21" s="1"/>
  <c r="BA48" i="21"/>
  <c r="BA45" i="21"/>
  <c r="BB41" i="21"/>
  <c r="AZ65" i="21"/>
  <c r="AZ62" i="21"/>
  <c r="BA58" i="21"/>
  <c r="AX92" i="20"/>
  <c r="AW99" i="20"/>
  <c r="AW96" i="20"/>
  <c r="AM69" i="20"/>
  <c r="AM70" i="20" s="1"/>
  <c r="BA41" i="20"/>
  <c r="AZ48" i="20"/>
  <c r="AZ45" i="20"/>
  <c r="AX82" i="20"/>
  <c r="AY75" i="20"/>
  <c r="AW65" i="20"/>
  <c r="AW62" i="20"/>
  <c r="AX58" i="20"/>
  <c r="AQ136" i="16"/>
  <c r="AM50" i="16"/>
  <c r="AM51" i="16" s="1"/>
  <c r="AL84" i="16"/>
  <c r="AL85" i="16" s="1"/>
  <c r="AM80" i="16"/>
  <c r="AM77" i="16"/>
  <c r="AW73" i="16"/>
  <c r="AX39" i="16"/>
  <c r="AW46" i="16"/>
  <c r="AW43" i="16"/>
  <c r="AL67" i="16"/>
  <c r="AL68" i="16" s="1"/>
  <c r="AM63" i="16"/>
  <c r="AM60" i="16"/>
  <c r="AW56" i="16"/>
  <c r="AZ69" i="21" l="1"/>
  <c r="AZ70" i="21" s="1"/>
  <c r="BB103" i="21"/>
  <c r="BB104" i="21" s="1"/>
  <c r="AZ52" i="20"/>
  <c r="AZ53" i="20" s="1"/>
  <c r="AW103" i="20"/>
  <c r="AW104" i="20" s="1"/>
  <c r="AK7" i="16"/>
  <c r="AK27" i="8" s="1"/>
  <c r="AK23" i="16"/>
  <c r="AX120" i="21"/>
  <c r="AX121" i="21" s="1"/>
  <c r="AZ109" i="21"/>
  <c r="AY116" i="21"/>
  <c r="AY113" i="21"/>
  <c r="BA52" i="21"/>
  <c r="BA53" i="21" s="1"/>
  <c r="BB58" i="21"/>
  <c r="BA65" i="21"/>
  <c r="BA62" i="21"/>
  <c r="BC41" i="21"/>
  <c r="BB48" i="21"/>
  <c r="BB45" i="21"/>
  <c r="BA82" i="21"/>
  <c r="BB75" i="21"/>
  <c r="BB79" i="21" s="1"/>
  <c r="BD92" i="21"/>
  <c r="BC99" i="21"/>
  <c r="BC96" i="21"/>
  <c r="AX99" i="20"/>
  <c r="AX96" i="20"/>
  <c r="AY92" i="20"/>
  <c r="AW69" i="20"/>
  <c r="AW70" i="20" s="1"/>
  <c r="BA48" i="20"/>
  <c r="BA45" i="20"/>
  <c r="BB41" i="20"/>
  <c r="AY58" i="20"/>
  <c r="AX65" i="20"/>
  <c r="AX62" i="20"/>
  <c r="AZ75" i="20"/>
  <c r="AY82" i="20"/>
  <c r="AJ7" i="16"/>
  <c r="AL87" i="16"/>
  <c r="AM67" i="16"/>
  <c r="AM68" i="16" s="1"/>
  <c r="AM84" i="16"/>
  <c r="AM85" i="16" s="1"/>
  <c r="AW80" i="16"/>
  <c r="AW77" i="16"/>
  <c r="AX73" i="16"/>
  <c r="AW50" i="16"/>
  <c r="AW51" i="16" s="1"/>
  <c r="AY39" i="16"/>
  <c r="AX43" i="16"/>
  <c r="AX46" i="16"/>
  <c r="AW63" i="16"/>
  <c r="AW60" i="16"/>
  <c r="AX56" i="16"/>
  <c r="BA52" i="20" l="1"/>
  <c r="BA53" i="20" s="1"/>
  <c r="AX103" i="20"/>
  <c r="AX104" i="20" s="1"/>
  <c r="BA69" i="21"/>
  <c r="BA70" i="21" s="1"/>
  <c r="AL136" i="16"/>
  <c r="AJ27" i="8"/>
  <c r="AQ27" i="8" s="1"/>
  <c r="AY120" i="21"/>
  <c r="AY121" i="21" s="1"/>
  <c r="AZ116" i="21"/>
  <c r="AZ113" i="21"/>
  <c r="BA109" i="21"/>
  <c r="BC103" i="21"/>
  <c r="BC104" i="21" s="1"/>
  <c r="BB52" i="21"/>
  <c r="BB53" i="21" s="1"/>
  <c r="BD99" i="21"/>
  <c r="BD96" i="21"/>
  <c r="BE92" i="21"/>
  <c r="BC75" i="21"/>
  <c r="BC79" i="21" s="1"/>
  <c r="BB82" i="21"/>
  <c r="BC48" i="21"/>
  <c r="BC45" i="21"/>
  <c r="BD41" i="21"/>
  <c r="BB65" i="21"/>
  <c r="BB62" i="21"/>
  <c r="BC58" i="21"/>
  <c r="AZ92" i="20"/>
  <c r="AY99" i="20"/>
  <c r="AY96" i="20"/>
  <c r="AX69" i="20"/>
  <c r="AX70" i="20" s="1"/>
  <c r="AZ82" i="20"/>
  <c r="BA75" i="20"/>
  <c r="AY65" i="20"/>
  <c r="AY62" i="20"/>
  <c r="AZ58" i="20"/>
  <c r="BC41" i="20"/>
  <c r="BB48" i="20"/>
  <c r="BB45" i="20"/>
  <c r="AQ7" i="16"/>
  <c r="AM87" i="16"/>
  <c r="AM136" i="16" s="1"/>
  <c r="AM23" i="16" s="1"/>
  <c r="AX50" i="16"/>
  <c r="AX51" i="16" s="1"/>
  <c r="AW84" i="16"/>
  <c r="AW85" i="16" s="1"/>
  <c r="AY73" i="16"/>
  <c r="AX80" i="16"/>
  <c r="AX77" i="16"/>
  <c r="AY43" i="16"/>
  <c r="AY46" i="16"/>
  <c r="AZ39" i="16"/>
  <c r="AW67" i="16"/>
  <c r="AW68" i="16" s="1"/>
  <c r="AY56" i="16"/>
  <c r="AX63" i="16"/>
  <c r="AX60" i="16"/>
  <c r="AL7" i="16" l="1"/>
  <c r="AL27" i="8" s="1"/>
  <c r="AL23" i="16"/>
  <c r="AR23" i="16" s="1"/>
  <c r="AY103" i="20"/>
  <c r="AY104" i="20" s="1"/>
  <c r="BB69" i="21"/>
  <c r="BB70" i="21" s="1"/>
  <c r="BC52" i="21"/>
  <c r="BC53" i="21" s="1"/>
  <c r="AR87" i="16"/>
  <c r="AZ120" i="21"/>
  <c r="AZ121" i="21" s="1"/>
  <c r="BB109" i="21"/>
  <c r="BA116" i="21"/>
  <c r="BA113" i="21"/>
  <c r="BD103" i="21"/>
  <c r="BD104" i="21" s="1"/>
  <c r="BD58" i="21"/>
  <c r="BC65" i="21"/>
  <c r="BC62" i="21"/>
  <c r="BE41" i="21"/>
  <c r="BD48" i="21"/>
  <c r="BD45" i="21"/>
  <c r="BC82" i="21"/>
  <c r="BD75" i="21"/>
  <c r="BD79" i="21" s="1"/>
  <c r="BF92" i="21"/>
  <c r="BE96" i="21"/>
  <c r="BE99" i="21"/>
  <c r="AZ99" i="20"/>
  <c r="AZ96" i="20"/>
  <c r="BA92" i="20"/>
  <c r="BB52" i="20"/>
  <c r="BB53" i="20" s="1"/>
  <c r="AY69" i="20"/>
  <c r="AY70" i="20" s="1"/>
  <c r="BA58" i="20"/>
  <c r="AZ65" i="20"/>
  <c r="AZ62" i="20"/>
  <c r="BC48" i="20"/>
  <c r="BC45" i="20"/>
  <c r="BD41" i="20"/>
  <c r="BB75" i="20"/>
  <c r="BA82" i="20"/>
  <c r="AT136" i="16"/>
  <c r="AW87" i="16"/>
  <c r="AT87" i="16"/>
  <c r="AR136" i="16"/>
  <c r="AX84" i="16"/>
  <c r="AX85" i="16" s="1"/>
  <c r="AY80" i="16"/>
  <c r="AY77" i="16"/>
  <c r="AZ73" i="16"/>
  <c r="AX67" i="16"/>
  <c r="AX68" i="16" s="1"/>
  <c r="AX87" i="16" s="1"/>
  <c r="BA39" i="16"/>
  <c r="AZ43" i="16"/>
  <c r="AZ46" i="16"/>
  <c r="AY50" i="16"/>
  <c r="AY51" i="16" s="1"/>
  <c r="AY63" i="16"/>
  <c r="AY60" i="16"/>
  <c r="AZ56" i="16"/>
  <c r="BE103" i="21" l="1"/>
  <c r="BE104" i="21" s="1"/>
  <c r="AT23" i="16"/>
  <c r="AZ103" i="20"/>
  <c r="AZ104" i="20" s="1"/>
  <c r="BA120" i="21"/>
  <c r="BA121" i="21" s="1"/>
  <c r="AX136" i="16"/>
  <c r="AW136" i="16"/>
  <c r="BB116" i="21"/>
  <c r="BB113" i="21"/>
  <c r="BC109" i="21"/>
  <c r="BC69" i="21"/>
  <c r="BC70" i="21" s="1"/>
  <c r="BD52" i="21"/>
  <c r="BD53" i="21" s="1"/>
  <c r="BF99" i="21"/>
  <c r="BF96" i="21"/>
  <c r="BG92" i="21"/>
  <c r="BD82" i="21"/>
  <c r="BE75" i="21"/>
  <c r="BE79" i="21" s="1"/>
  <c r="BE48" i="21"/>
  <c r="BE45" i="21"/>
  <c r="BF41" i="21"/>
  <c r="BD65" i="21"/>
  <c r="BD62" i="21"/>
  <c r="BE58" i="21"/>
  <c r="BB92" i="20"/>
  <c r="BA99" i="20"/>
  <c r="BA96" i="20"/>
  <c r="AZ69" i="20"/>
  <c r="AZ70" i="20" s="1"/>
  <c r="BC52" i="20"/>
  <c r="BC53" i="20" s="1"/>
  <c r="BE41" i="20"/>
  <c r="BD48" i="20"/>
  <c r="BD45" i="20"/>
  <c r="BA65" i="20"/>
  <c r="BA62" i="20"/>
  <c r="BB58" i="20"/>
  <c r="BB82" i="20"/>
  <c r="BC75" i="20"/>
  <c r="AM7" i="16"/>
  <c r="AY84" i="16"/>
  <c r="AY85" i="16" s="1"/>
  <c r="BA73" i="16"/>
  <c r="AZ80" i="16"/>
  <c r="AZ77" i="16"/>
  <c r="BA46" i="16"/>
  <c r="BB39" i="16"/>
  <c r="BA43" i="16"/>
  <c r="BA50" i="16" s="1"/>
  <c r="BA51" i="16" s="1"/>
  <c r="AY67" i="16"/>
  <c r="AY68" i="16" s="1"/>
  <c r="AZ50" i="16"/>
  <c r="AZ51" i="16" s="1"/>
  <c r="BA56" i="16"/>
  <c r="AZ63" i="16"/>
  <c r="AZ60" i="16"/>
  <c r="G7" i="1"/>
  <c r="BB120" i="21" l="1"/>
  <c r="BB121" i="21" s="1"/>
  <c r="BD52" i="20"/>
  <c r="BD53" i="20" s="1"/>
  <c r="G109" i="1"/>
  <c r="G88" i="1"/>
  <c r="G81" i="1"/>
  <c r="G97" i="1"/>
  <c r="G74" i="1"/>
  <c r="AX7" i="16"/>
  <c r="AX27" i="8" s="1"/>
  <c r="AX23" i="16"/>
  <c r="AW7" i="16"/>
  <c r="AW27" i="8" s="1"/>
  <c r="AW23" i="16"/>
  <c r="BA103" i="20"/>
  <c r="BA104" i="20" s="1"/>
  <c r="AY87" i="16"/>
  <c r="AY136" i="16" s="1"/>
  <c r="BD69" i="21"/>
  <c r="BD70" i="21" s="1"/>
  <c r="BF103" i="21"/>
  <c r="BF104" i="21" s="1"/>
  <c r="G23" i="25"/>
  <c r="Q23" i="25"/>
  <c r="P37" i="25" s="1"/>
  <c r="M23" i="25"/>
  <c r="L37" i="25" s="1"/>
  <c r="I23" i="25"/>
  <c r="H37" i="25" s="1"/>
  <c r="R23" i="25"/>
  <c r="Q37" i="25" s="1"/>
  <c r="N23" i="25"/>
  <c r="M37" i="25" s="1"/>
  <c r="J23" i="25"/>
  <c r="I37" i="25" s="1"/>
  <c r="O23" i="25"/>
  <c r="N37" i="25" s="1"/>
  <c r="K23" i="25"/>
  <c r="J37" i="25" s="1"/>
  <c r="P23" i="25"/>
  <c r="O37" i="25" s="1"/>
  <c r="L23" i="25"/>
  <c r="K37" i="25" s="1"/>
  <c r="H23" i="25"/>
  <c r="G37" i="25" s="1"/>
  <c r="O14" i="8"/>
  <c r="O17" i="8" s="1"/>
  <c r="O23" i="8" s="1"/>
  <c r="K14" i="8"/>
  <c r="K17" i="8" s="1"/>
  <c r="K23" i="8" s="1"/>
  <c r="R8" i="8"/>
  <c r="R11" i="8" s="1"/>
  <c r="N8" i="8"/>
  <c r="N11" i="8" s="1"/>
  <c r="J8" i="8"/>
  <c r="J11" i="8" s="1"/>
  <c r="P14" i="8"/>
  <c r="P17" i="8" s="1"/>
  <c r="P23" i="8" s="1"/>
  <c r="L14" i="8"/>
  <c r="L17" i="8" s="1"/>
  <c r="L23" i="8" s="1"/>
  <c r="H14" i="8"/>
  <c r="H17" i="8" s="1"/>
  <c r="H23" i="8" s="1"/>
  <c r="O8" i="8"/>
  <c r="O11" i="8" s="1"/>
  <c r="K8" i="8"/>
  <c r="K11" i="8" s="1"/>
  <c r="K24" i="8" s="1"/>
  <c r="AM27" i="8"/>
  <c r="Q14" i="8"/>
  <c r="Q17" i="8" s="1"/>
  <c r="Q23" i="8" s="1"/>
  <c r="M14" i="8"/>
  <c r="M17" i="8" s="1"/>
  <c r="M23" i="8" s="1"/>
  <c r="I14" i="8"/>
  <c r="I17" i="8" s="1"/>
  <c r="I23" i="8" s="1"/>
  <c r="P8" i="8"/>
  <c r="P11" i="8" s="1"/>
  <c r="L8" i="8"/>
  <c r="L11" i="8" s="1"/>
  <c r="H8" i="8"/>
  <c r="H11" i="8" s="1"/>
  <c r="R14" i="8"/>
  <c r="R17" i="8" s="1"/>
  <c r="R23" i="8" s="1"/>
  <c r="N14" i="8"/>
  <c r="N17" i="8" s="1"/>
  <c r="N23" i="8" s="1"/>
  <c r="J14" i="8"/>
  <c r="J17" i="8" s="1"/>
  <c r="J23" i="8" s="1"/>
  <c r="Q8" i="8"/>
  <c r="Q11" i="8" s="1"/>
  <c r="M8" i="8"/>
  <c r="M11" i="8" s="1"/>
  <c r="I8" i="8"/>
  <c r="I11" i="8" s="1"/>
  <c r="BD109" i="21"/>
  <c r="BC116" i="21"/>
  <c r="BC113" i="21"/>
  <c r="BE52" i="21"/>
  <c r="BE53" i="21" s="1"/>
  <c r="BH92" i="21"/>
  <c r="BG99" i="21"/>
  <c r="BG96" i="21"/>
  <c r="BF58" i="21"/>
  <c r="BE65" i="21"/>
  <c r="BE62" i="21"/>
  <c r="BG41" i="21"/>
  <c r="BF48" i="21"/>
  <c r="BF45" i="21"/>
  <c r="BE82" i="21"/>
  <c r="BE86" i="21" s="1"/>
  <c r="BE87" i="21" s="1"/>
  <c r="BF75" i="21"/>
  <c r="BF79" i="21" s="1"/>
  <c r="BB99" i="20"/>
  <c r="BB96" i="20"/>
  <c r="BB103" i="20" s="1"/>
  <c r="BB104" i="20" s="1"/>
  <c r="BC92" i="20"/>
  <c r="BA69" i="20"/>
  <c r="BA70" i="20" s="1"/>
  <c r="BE48" i="20"/>
  <c r="BE45" i="20"/>
  <c r="BF41" i="20"/>
  <c r="BD75" i="20"/>
  <c r="BC82" i="20"/>
  <c r="BB65" i="20"/>
  <c r="BC58" i="20"/>
  <c r="BB62" i="20"/>
  <c r="BB69" i="20" s="1"/>
  <c r="BB70" i="20" s="1"/>
  <c r="AT7" i="16"/>
  <c r="AR7" i="16"/>
  <c r="BJ87" i="16"/>
  <c r="AZ84" i="16"/>
  <c r="AZ85" i="16" s="1"/>
  <c r="BA80" i="16"/>
  <c r="BA77" i="16"/>
  <c r="BB73" i="16"/>
  <c r="BC39" i="16"/>
  <c r="BB43" i="16"/>
  <c r="BB46" i="16"/>
  <c r="AZ67" i="16"/>
  <c r="AZ68" i="16" s="1"/>
  <c r="BA63" i="16"/>
  <c r="BA60" i="16"/>
  <c r="BB56" i="16"/>
  <c r="V10" i="1"/>
  <c r="U10" i="1"/>
  <c r="W7" i="1"/>
  <c r="Y7" i="1"/>
  <c r="T7" i="1"/>
  <c r="V7" i="1"/>
  <c r="W10" i="1"/>
  <c r="U7" i="1"/>
  <c r="V9" i="1"/>
  <c r="W9" i="1"/>
  <c r="U9" i="1"/>
  <c r="O24" i="8" l="1"/>
  <c r="U74" i="1"/>
  <c r="U109" i="1"/>
  <c r="U97" i="1"/>
  <c r="U88" i="1"/>
  <c r="U81" i="1"/>
  <c r="V109" i="1"/>
  <c r="V97" i="1"/>
  <c r="V88" i="1"/>
  <c r="V81" i="1"/>
  <c r="V74" i="1"/>
  <c r="Y109" i="1"/>
  <c r="Y97" i="1"/>
  <c r="Y88" i="1"/>
  <c r="Y81" i="1"/>
  <c r="Y74" i="1"/>
  <c r="G29" i="1"/>
  <c r="AB76" i="1"/>
  <c r="H75" i="1"/>
  <c r="G64" i="25"/>
  <c r="G66" i="25" s="1"/>
  <c r="G80" i="25" s="1"/>
  <c r="G11" i="25" s="1"/>
  <c r="G72" i="8" s="1"/>
  <c r="G80" i="8" s="1"/>
  <c r="AB98" i="1"/>
  <c r="G38" i="25"/>
  <c r="G39" i="25" s="1"/>
  <c r="G53" i="25" s="1"/>
  <c r="G8" i="25" s="1"/>
  <c r="G60" i="8" s="1"/>
  <c r="G30" i="1"/>
  <c r="H82" i="1"/>
  <c r="W113" i="1"/>
  <c r="W101" i="1"/>
  <c r="W106" i="1"/>
  <c r="W118" i="1"/>
  <c r="U113" i="1"/>
  <c r="U101" i="1"/>
  <c r="U118" i="1"/>
  <c r="U106" i="1"/>
  <c r="V113" i="1"/>
  <c r="V101" i="1"/>
  <c r="V106" i="1"/>
  <c r="V118" i="1"/>
  <c r="T109" i="1"/>
  <c r="T97" i="1"/>
  <c r="T88" i="1"/>
  <c r="T81" i="1"/>
  <c r="T74" i="1"/>
  <c r="W74" i="1"/>
  <c r="W109" i="1"/>
  <c r="W97" i="1"/>
  <c r="W88" i="1"/>
  <c r="W81" i="1"/>
  <c r="G31" i="1"/>
  <c r="H89" i="1"/>
  <c r="AY23" i="16"/>
  <c r="BJ136" i="16"/>
  <c r="BJ23" i="16"/>
  <c r="BC120" i="21"/>
  <c r="BC121" i="21" s="1"/>
  <c r="BE69" i="21"/>
  <c r="BE70" i="21" s="1"/>
  <c r="BG103" i="21"/>
  <c r="BG104" i="21" s="1"/>
  <c r="M24" i="8"/>
  <c r="L24" i="8"/>
  <c r="N24" i="8"/>
  <c r="U23" i="8"/>
  <c r="W23" i="8"/>
  <c r="I24" i="8"/>
  <c r="Q24" i="8"/>
  <c r="H24" i="8"/>
  <c r="P24" i="8"/>
  <c r="V23" i="8"/>
  <c r="J24" i="8"/>
  <c r="R24" i="8"/>
  <c r="N18" i="8"/>
  <c r="R18" i="8"/>
  <c r="AY7" i="16"/>
  <c r="P20" i="25"/>
  <c r="Q31" i="25" s="1"/>
  <c r="M20" i="25"/>
  <c r="N31" i="25" s="1"/>
  <c r="J20" i="25"/>
  <c r="K31" i="25" s="1"/>
  <c r="AY45" i="25"/>
  <c r="L34" i="21"/>
  <c r="L86" i="21" s="1"/>
  <c r="L87" i="21" s="1"/>
  <c r="L20" i="25"/>
  <c r="M31" i="25" s="1"/>
  <c r="O34" i="20"/>
  <c r="O20" i="25"/>
  <c r="P31" i="25" s="1"/>
  <c r="R34" i="20"/>
  <c r="R20" i="25"/>
  <c r="AB30" i="25" s="1"/>
  <c r="AB7" i="25" s="1"/>
  <c r="AB59" i="8" s="1"/>
  <c r="I34" i="21"/>
  <c r="I86" i="21" s="1"/>
  <c r="I87" i="21" s="1"/>
  <c r="I20" i="25"/>
  <c r="J31" i="25" s="1"/>
  <c r="Q34" i="21"/>
  <c r="Q86" i="21" s="1"/>
  <c r="Q87" i="21" s="1"/>
  <c r="Q20" i="25"/>
  <c r="R31" i="25" s="1"/>
  <c r="H18" i="8"/>
  <c r="H20" i="25"/>
  <c r="K34" i="21"/>
  <c r="K86" i="21" s="1"/>
  <c r="K87" i="21" s="1"/>
  <c r="K20" i="25"/>
  <c r="N34" i="21"/>
  <c r="N86" i="21" s="1"/>
  <c r="N87" i="21" s="1"/>
  <c r="N20" i="25"/>
  <c r="L34" i="20"/>
  <c r="O34" i="21"/>
  <c r="O86" i="21" s="1"/>
  <c r="O87" i="21" s="1"/>
  <c r="R34" i="21"/>
  <c r="R86" i="21" s="1"/>
  <c r="R87" i="21" s="1"/>
  <c r="L18" i="8"/>
  <c r="W11" i="8"/>
  <c r="Q34" i="20"/>
  <c r="U17" i="8"/>
  <c r="U8" i="8"/>
  <c r="V14" i="8"/>
  <c r="W14" i="8"/>
  <c r="K34" i="20"/>
  <c r="N34" i="20"/>
  <c r="W8" i="8"/>
  <c r="V17" i="8"/>
  <c r="V8" i="8"/>
  <c r="I34" i="20"/>
  <c r="H34" i="20"/>
  <c r="V11" i="8"/>
  <c r="U14" i="8"/>
  <c r="I18" i="8"/>
  <c r="Q18" i="8"/>
  <c r="AT27" i="8"/>
  <c r="AR27" i="8"/>
  <c r="W17" i="8"/>
  <c r="U11" i="8"/>
  <c r="H34" i="21"/>
  <c r="H86" i="21" s="1"/>
  <c r="H87" i="21" s="1"/>
  <c r="K18" i="8"/>
  <c r="O18" i="8"/>
  <c r="BD116" i="21"/>
  <c r="BD113" i="21"/>
  <c r="BE109" i="21"/>
  <c r="BF52" i="21"/>
  <c r="BF53" i="21" s="1"/>
  <c r="M34" i="21"/>
  <c r="M34" i="20"/>
  <c r="J34" i="21"/>
  <c r="J34" i="20"/>
  <c r="BG75" i="21"/>
  <c r="BG79" i="21" s="1"/>
  <c r="BF82" i="21"/>
  <c r="BG48" i="21"/>
  <c r="BG45" i="21"/>
  <c r="BH41" i="21"/>
  <c r="BF65" i="21"/>
  <c r="BF62" i="21"/>
  <c r="BG58" i="21"/>
  <c r="J18" i="8"/>
  <c r="P34" i="21"/>
  <c r="P34" i="20"/>
  <c r="BH99" i="21"/>
  <c r="BH96" i="21"/>
  <c r="BD92" i="20"/>
  <c r="BC99" i="20"/>
  <c r="BC96" i="20"/>
  <c r="BE52" i="20"/>
  <c r="BE53" i="20" s="1"/>
  <c r="BC65" i="20"/>
  <c r="BC62" i="20"/>
  <c r="BD58" i="20"/>
  <c r="BD82" i="20"/>
  <c r="BE75" i="20"/>
  <c r="M18" i="8"/>
  <c r="BG41" i="20"/>
  <c r="BF48" i="20"/>
  <c r="BF45" i="20"/>
  <c r="P18" i="8"/>
  <c r="AZ87" i="16"/>
  <c r="BB50" i="16"/>
  <c r="BB51" i="16" s="1"/>
  <c r="BA84" i="16"/>
  <c r="BA85" i="16" s="1"/>
  <c r="BC73" i="16"/>
  <c r="BB80" i="16"/>
  <c r="BB77" i="16"/>
  <c r="BA67" i="16"/>
  <c r="BA68" i="16" s="1"/>
  <c r="BA87" i="16" s="1"/>
  <c r="BC46" i="16"/>
  <c r="BD39" i="16"/>
  <c r="BC43" i="16"/>
  <c r="BC50" i="16" s="1"/>
  <c r="BC51" i="16" s="1"/>
  <c r="BC56" i="16"/>
  <c r="BB63" i="16"/>
  <c r="BB60" i="16"/>
  <c r="G8" i="1" l="1"/>
  <c r="G9" i="1" s="1"/>
  <c r="G69" i="8"/>
  <c r="G88" i="8" s="1"/>
  <c r="H105" i="8"/>
  <c r="P169" i="20"/>
  <c r="P176" i="20" s="1"/>
  <c r="P177" i="20" s="1"/>
  <c r="P196" i="20" s="1"/>
  <c r="P259" i="20"/>
  <c r="P266" i="20" s="1"/>
  <c r="P267" i="20" s="1"/>
  <c r="P286" i="20" s="1"/>
  <c r="P79" i="20"/>
  <c r="P86" i="20" s="1"/>
  <c r="P87" i="20" s="1"/>
  <c r="P106" i="20" s="1"/>
  <c r="H259" i="20"/>
  <c r="H266" i="20" s="1"/>
  <c r="H267" i="20" s="1"/>
  <c r="H286" i="20" s="1"/>
  <c r="H169" i="20"/>
  <c r="H176" i="20" s="1"/>
  <c r="H177" i="20" s="1"/>
  <c r="H196" i="20" s="1"/>
  <c r="H213" i="20" s="1"/>
  <c r="H79" i="20"/>
  <c r="H86" i="20" s="1"/>
  <c r="H87" i="20" s="1"/>
  <c r="H106" i="20" s="1"/>
  <c r="H123" i="20" s="1"/>
  <c r="N259" i="20"/>
  <c r="N266" i="20" s="1"/>
  <c r="N267" i="20" s="1"/>
  <c r="N286" i="20" s="1"/>
  <c r="N169" i="20"/>
  <c r="N176" i="20" s="1"/>
  <c r="N177" i="20" s="1"/>
  <c r="N196" i="20" s="1"/>
  <c r="N213" i="20" s="1"/>
  <c r="N79" i="20"/>
  <c r="N86" i="20" s="1"/>
  <c r="N87" i="20" s="1"/>
  <c r="N106" i="20" s="1"/>
  <c r="N123" i="20" s="1"/>
  <c r="K259" i="20"/>
  <c r="K266" i="20" s="1"/>
  <c r="K267" i="20" s="1"/>
  <c r="K286" i="20" s="1"/>
  <c r="K169" i="20"/>
  <c r="K176" i="20" s="1"/>
  <c r="K177" i="20" s="1"/>
  <c r="K196" i="20" s="1"/>
  <c r="K213" i="20" s="1"/>
  <c r="K79" i="20"/>
  <c r="K86" i="20" s="1"/>
  <c r="K87" i="20" s="1"/>
  <c r="K106" i="20" s="1"/>
  <c r="K123" i="20" s="1"/>
  <c r="Q259" i="20"/>
  <c r="Q266" i="20" s="1"/>
  <c r="Q267" i="20" s="1"/>
  <c r="Q286" i="20" s="1"/>
  <c r="Q169" i="20"/>
  <c r="Q176" i="20" s="1"/>
  <c r="Q177" i="20" s="1"/>
  <c r="Q196" i="20" s="1"/>
  <c r="Q213" i="20" s="1"/>
  <c r="Q79" i="20"/>
  <c r="Q86" i="20" s="1"/>
  <c r="Q87" i="20" s="1"/>
  <c r="Q106" i="20" s="1"/>
  <c r="Q123" i="20" s="1"/>
  <c r="J259" i="20"/>
  <c r="J266" i="20" s="1"/>
  <c r="J267" i="20" s="1"/>
  <c r="J286" i="20" s="1"/>
  <c r="J169" i="20"/>
  <c r="J176" i="20" s="1"/>
  <c r="J177" i="20" s="1"/>
  <c r="J196" i="20" s="1"/>
  <c r="J79" i="20"/>
  <c r="J86" i="20" s="1"/>
  <c r="J87" i="20" s="1"/>
  <c r="J106" i="20" s="1"/>
  <c r="M259" i="20"/>
  <c r="M266" i="20" s="1"/>
  <c r="M267" i="20" s="1"/>
  <c r="M286" i="20" s="1"/>
  <c r="M169" i="20"/>
  <c r="M176" i="20" s="1"/>
  <c r="M177" i="20" s="1"/>
  <c r="M196" i="20" s="1"/>
  <c r="M79" i="20"/>
  <c r="M86" i="20" s="1"/>
  <c r="M87" i="20" s="1"/>
  <c r="M106" i="20" s="1"/>
  <c r="I259" i="20"/>
  <c r="I266" i="20" s="1"/>
  <c r="I267" i="20" s="1"/>
  <c r="I286" i="20" s="1"/>
  <c r="I169" i="20"/>
  <c r="I176" i="20" s="1"/>
  <c r="I177" i="20" s="1"/>
  <c r="I196" i="20" s="1"/>
  <c r="I213" i="20" s="1"/>
  <c r="I79" i="20"/>
  <c r="I86" i="20" s="1"/>
  <c r="I87" i="20" s="1"/>
  <c r="I106" i="20" s="1"/>
  <c r="I123" i="20" s="1"/>
  <c r="L169" i="20"/>
  <c r="L176" i="20" s="1"/>
  <c r="L177" i="20" s="1"/>
  <c r="L196" i="20" s="1"/>
  <c r="L213" i="20" s="1"/>
  <c r="L259" i="20"/>
  <c r="L266" i="20" s="1"/>
  <c r="L267" i="20" s="1"/>
  <c r="L286" i="20" s="1"/>
  <c r="L79" i="20"/>
  <c r="L86" i="20" s="1"/>
  <c r="L87" i="20" s="1"/>
  <c r="L106" i="20" s="1"/>
  <c r="L123" i="20" s="1"/>
  <c r="R259" i="20"/>
  <c r="R266" i="20" s="1"/>
  <c r="R267" i="20" s="1"/>
  <c r="R286" i="20" s="1"/>
  <c r="R169" i="20"/>
  <c r="R176" i="20" s="1"/>
  <c r="R177" i="20" s="1"/>
  <c r="R196" i="20" s="1"/>
  <c r="R79" i="20"/>
  <c r="R86" i="20" s="1"/>
  <c r="R87" i="20" s="1"/>
  <c r="R106" i="20" s="1"/>
  <c r="R123" i="20" s="1"/>
  <c r="O259" i="20"/>
  <c r="O266" i="20" s="1"/>
  <c r="O267" i="20" s="1"/>
  <c r="O286" i="20" s="1"/>
  <c r="O169" i="20"/>
  <c r="O176" i="20" s="1"/>
  <c r="O177" i="20" s="1"/>
  <c r="O196" i="20" s="1"/>
  <c r="O213" i="20" s="1"/>
  <c r="O79" i="20"/>
  <c r="O86" i="20" s="1"/>
  <c r="O87" i="20" s="1"/>
  <c r="O106" i="20" s="1"/>
  <c r="O123" i="20" s="1"/>
  <c r="BF52" i="20"/>
  <c r="BF53" i="20" s="1"/>
  <c r="BC103" i="20"/>
  <c r="BC104" i="20" s="1"/>
  <c r="H123" i="21"/>
  <c r="H140" i="21" s="1"/>
  <c r="N123" i="21"/>
  <c r="N140" i="21" s="1"/>
  <c r="K123" i="21"/>
  <c r="K140" i="21" s="1"/>
  <c r="Q123" i="21"/>
  <c r="Q140" i="21" s="1"/>
  <c r="I123" i="21"/>
  <c r="I140" i="21" s="1"/>
  <c r="L123" i="21"/>
  <c r="L140" i="21" s="1"/>
  <c r="BD120" i="21"/>
  <c r="BD121" i="21" s="1"/>
  <c r="R123" i="21"/>
  <c r="R140" i="21" s="1"/>
  <c r="O123" i="21"/>
  <c r="O140" i="21" s="1"/>
  <c r="AB5" i="9"/>
  <c r="V24" i="8"/>
  <c r="AC5" i="9"/>
  <c r="W24" i="8"/>
  <c r="AA5" i="9"/>
  <c r="U24" i="8"/>
  <c r="BA136" i="16"/>
  <c r="AZ136" i="16"/>
  <c r="AY27" i="8"/>
  <c r="BJ27" i="8" s="1"/>
  <c r="BJ7" i="16"/>
  <c r="AD45" i="25"/>
  <c r="AL45" i="25"/>
  <c r="AG45" i="25"/>
  <c r="BB45" i="25"/>
  <c r="AF45" i="25"/>
  <c r="BA45" i="25"/>
  <c r="AI45" i="25"/>
  <c r="BD45" i="25"/>
  <c r="AC45" i="25"/>
  <c r="AX45" i="25"/>
  <c r="AJ45" i="25"/>
  <c r="BE45" i="25"/>
  <c r="AM45" i="25"/>
  <c r="BH45" i="25"/>
  <c r="BG45" i="25"/>
  <c r="I31" i="25"/>
  <c r="O31" i="25"/>
  <c r="L31" i="25"/>
  <c r="BF109" i="21"/>
  <c r="BE116" i="21"/>
  <c r="BE113" i="21"/>
  <c r="BH103" i="21"/>
  <c r="BH104" i="21" s="1"/>
  <c r="BF69" i="21"/>
  <c r="BF70" i="21" s="1"/>
  <c r="BG52" i="21"/>
  <c r="BG53" i="21" s="1"/>
  <c r="BF86" i="21"/>
  <c r="BF87" i="21" s="1"/>
  <c r="AB86" i="21"/>
  <c r="AB87" i="21" s="1"/>
  <c r="AB123" i="21" s="1"/>
  <c r="AW86" i="21"/>
  <c r="AW87" i="21" s="1"/>
  <c r="AW123" i="21" s="1"/>
  <c r="W34" i="20"/>
  <c r="BC86" i="21"/>
  <c r="BC87" i="21" s="1"/>
  <c r="BC123" i="21" s="1"/>
  <c r="AZ86" i="21"/>
  <c r="AZ87" i="21" s="1"/>
  <c r="AZ123" i="21" s="1"/>
  <c r="G86" i="21"/>
  <c r="G87" i="21" s="1"/>
  <c r="G123" i="21" s="1"/>
  <c r="J86" i="21"/>
  <c r="J87" i="21" s="1"/>
  <c r="J123" i="21" s="1"/>
  <c r="U34" i="21"/>
  <c r="M86" i="21"/>
  <c r="M87" i="21" s="1"/>
  <c r="M123" i="21" s="1"/>
  <c r="V34" i="21"/>
  <c r="AK86" i="21"/>
  <c r="AK87" i="21" s="1"/>
  <c r="AK123" i="21" s="1"/>
  <c r="P86" i="21"/>
  <c r="P87" i="21" s="1"/>
  <c r="P123" i="21" s="1"/>
  <c r="W34" i="21"/>
  <c r="AH86" i="21"/>
  <c r="AH87" i="21" s="1"/>
  <c r="AH123" i="21" s="1"/>
  <c r="AE86" i="21"/>
  <c r="AE87" i="21" s="1"/>
  <c r="AE123" i="21" s="1"/>
  <c r="BH58" i="21"/>
  <c r="BG65" i="21"/>
  <c r="BG62" i="21"/>
  <c r="BH48" i="21"/>
  <c r="BH45" i="21"/>
  <c r="BG82" i="21"/>
  <c r="BG86" i="21" s="1"/>
  <c r="BG87" i="21" s="1"/>
  <c r="BH75" i="21"/>
  <c r="BH79" i="21" s="1"/>
  <c r="U34" i="20"/>
  <c r="V34" i="20"/>
  <c r="BD99" i="20"/>
  <c r="BD96" i="20"/>
  <c r="BE92" i="20"/>
  <c r="BC69" i="20"/>
  <c r="BC70" i="20" s="1"/>
  <c r="BG48" i="20"/>
  <c r="BG45" i="20"/>
  <c r="BH41" i="20"/>
  <c r="BF75" i="20"/>
  <c r="BE82" i="20"/>
  <c r="BE58" i="20"/>
  <c r="BD62" i="20"/>
  <c r="BD65" i="20"/>
  <c r="BB84" i="16"/>
  <c r="BB85" i="16" s="1"/>
  <c r="BC80" i="16"/>
  <c r="BC77" i="16"/>
  <c r="BD73" i="16"/>
  <c r="BB67" i="16"/>
  <c r="BB68" i="16" s="1"/>
  <c r="BB87" i="16" s="1"/>
  <c r="BB136" i="16" s="1"/>
  <c r="BB23" i="16" s="1"/>
  <c r="BD46" i="16"/>
  <c r="BE39" i="16"/>
  <c r="BD43" i="16"/>
  <c r="BD50" i="16" s="1"/>
  <c r="BD51" i="16" s="1"/>
  <c r="BC63" i="16"/>
  <c r="BC60" i="16"/>
  <c r="BD56" i="16"/>
  <c r="G8" i="8" l="1"/>
  <c r="Y8" i="8" s="1"/>
  <c r="G104" i="1"/>
  <c r="G35" i="1" s="1"/>
  <c r="T9" i="1"/>
  <c r="G113" i="1"/>
  <c r="G116" i="1"/>
  <c r="G118" i="1" s="1"/>
  <c r="Y9" i="1"/>
  <c r="G101" i="1"/>
  <c r="O24" i="20"/>
  <c r="O303" i="20"/>
  <c r="O25" i="20" s="1"/>
  <c r="I24" i="20"/>
  <c r="I303" i="20"/>
  <c r="I25" i="20" s="1"/>
  <c r="Q24" i="20"/>
  <c r="Q303" i="20"/>
  <c r="Q25" i="20" s="1"/>
  <c r="K24" i="20"/>
  <c r="K303" i="20"/>
  <c r="K25" i="20" s="1"/>
  <c r="H24" i="20"/>
  <c r="H303" i="20"/>
  <c r="H25" i="20" s="1"/>
  <c r="L24" i="20"/>
  <c r="L303" i="20"/>
  <c r="L25" i="20" s="1"/>
  <c r="N24" i="20"/>
  <c r="N303" i="20"/>
  <c r="N25" i="20" s="1"/>
  <c r="BA7" i="16"/>
  <c r="BA27" i="8" s="1"/>
  <c r="BA23" i="16"/>
  <c r="AZ7" i="16"/>
  <c r="AZ27" i="8" s="1"/>
  <c r="AZ23" i="16"/>
  <c r="L23" i="20"/>
  <c r="I23" i="20"/>
  <c r="Q23" i="20"/>
  <c r="K23" i="20"/>
  <c r="H23" i="20"/>
  <c r="N23" i="20"/>
  <c r="R23" i="20"/>
  <c r="O23" i="20"/>
  <c r="V286" i="20"/>
  <c r="J213" i="20"/>
  <c r="J303" i="20" s="1"/>
  <c r="U196" i="20"/>
  <c r="W286" i="20"/>
  <c r="R213" i="20"/>
  <c r="M213" i="20"/>
  <c r="M303" i="20" s="1"/>
  <c r="V196" i="20"/>
  <c r="U286" i="20"/>
  <c r="P213" i="20"/>
  <c r="P303" i="20" s="1"/>
  <c r="W196" i="20"/>
  <c r="BG52" i="20"/>
  <c r="BG53" i="20" s="1"/>
  <c r="BD103" i="20"/>
  <c r="BD104" i="20" s="1"/>
  <c r="O23" i="21"/>
  <c r="O7" i="21" s="1"/>
  <c r="O29" i="8" s="1"/>
  <c r="I23" i="21"/>
  <c r="I7" i="21" s="1"/>
  <c r="I29" i="8" s="1"/>
  <c r="N23" i="21"/>
  <c r="N7" i="21" s="1"/>
  <c r="N29" i="8" s="1"/>
  <c r="R23" i="21"/>
  <c r="R7" i="21" s="1"/>
  <c r="R29" i="8" s="1"/>
  <c r="L23" i="21"/>
  <c r="L7" i="21" s="1"/>
  <c r="L29" i="8" s="1"/>
  <c r="Q23" i="21"/>
  <c r="Q7" i="21" s="1"/>
  <c r="Q29" i="8" s="1"/>
  <c r="K23" i="21"/>
  <c r="K7" i="21" s="1"/>
  <c r="K29" i="8" s="1"/>
  <c r="H23" i="21"/>
  <c r="H7" i="21" s="1"/>
  <c r="H29" i="8" s="1"/>
  <c r="BG69" i="21"/>
  <c r="BG70" i="21" s="1"/>
  <c r="AB45" i="25"/>
  <c r="AW45" i="25"/>
  <c r="BE120" i="21"/>
  <c r="BE121" i="21" s="1"/>
  <c r="BE123" i="21" s="1"/>
  <c r="BE140" i="21" s="1"/>
  <c r="BF116" i="21"/>
  <c r="BF113" i="21"/>
  <c r="BG109" i="21"/>
  <c r="BH52" i="21"/>
  <c r="BH53" i="21" s="1"/>
  <c r="M123" i="20"/>
  <c r="M23" i="20" s="1"/>
  <c r="V106" i="20"/>
  <c r="J123" i="20"/>
  <c r="J23" i="20" s="1"/>
  <c r="U106" i="20"/>
  <c r="BH65" i="21"/>
  <c r="BH62" i="21"/>
  <c r="BH69" i="21" s="1"/>
  <c r="BH70" i="21" s="1"/>
  <c r="AH140" i="21"/>
  <c r="P140" i="21"/>
  <c r="P23" i="21" s="1"/>
  <c r="W123" i="21"/>
  <c r="AK140" i="21"/>
  <c r="Y123" i="21"/>
  <c r="T123" i="21"/>
  <c r="G140" i="21"/>
  <c r="P123" i="20"/>
  <c r="P23" i="20" s="1"/>
  <c r="W106" i="20"/>
  <c r="AW140" i="21"/>
  <c r="BH82" i="21"/>
  <c r="BH86" i="21" s="1"/>
  <c r="BH87" i="21" s="1"/>
  <c r="AE140" i="21"/>
  <c r="V123" i="21"/>
  <c r="M140" i="21"/>
  <c r="M23" i="21" s="1"/>
  <c r="J140" i="21"/>
  <c r="J23" i="21" s="1"/>
  <c r="U123" i="21"/>
  <c r="AZ140" i="21"/>
  <c r="BC140" i="21"/>
  <c r="AB140" i="21"/>
  <c r="BF92" i="20"/>
  <c r="BE99" i="20"/>
  <c r="BE96" i="20"/>
  <c r="BD69" i="20"/>
  <c r="BD70" i="20" s="1"/>
  <c r="BH48" i="20"/>
  <c r="BH45" i="20"/>
  <c r="BE65" i="20"/>
  <c r="BE62" i="20"/>
  <c r="BF58" i="20"/>
  <c r="BF82" i="20"/>
  <c r="BG75" i="20"/>
  <c r="BK87" i="16"/>
  <c r="BC84" i="16"/>
  <c r="BC85" i="16" s="1"/>
  <c r="BE73" i="16"/>
  <c r="BD80" i="16"/>
  <c r="BD77" i="16"/>
  <c r="BE43" i="16"/>
  <c r="BE46" i="16"/>
  <c r="BF39" i="16"/>
  <c r="BC67" i="16"/>
  <c r="BC68" i="16" s="1"/>
  <c r="BE56" i="16"/>
  <c r="BD63" i="16"/>
  <c r="BD60" i="16"/>
  <c r="BC23" i="21" l="1"/>
  <c r="BC141" i="21"/>
  <c r="AE23" i="21"/>
  <c r="AE141" i="21"/>
  <c r="AW23" i="21"/>
  <c r="AW141" i="21"/>
  <c r="AK23" i="21"/>
  <c r="AK141" i="21"/>
  <c r="AB23" i="21"/>
  <c r="AB141" i="21"/>
  <c r="AZ23" i="21"/>
  <c r="AZ141" i="21"/>
  <c r="AH23" i="21"/>
  <c r="AH141" i="21"/>
  <c r="BH52" i="20"/>
  <c r="BH53" i="20" s="1"/>
  <c r="T8" i="8"/>
  <c r="G106" i="1"/>
  <c r="Y101" i="1"/>
  <c r="T116" i="1"/>
  <c r="T118" i="1" s="1"/>
  <c r="G36" i="1"/>
  <c r="Y36" i="1" s="1"/>
  <c r="G11" i="8"/>
  <c r="G34" i="21" s="1"/>
  <c r="T104" i="1"/>
  <c r="T106" i="1" s="1"/>
  <c r="T113" i="1"/>
  <c r="Y116" i="1"/>
  <c r="Y118" i="1" s="1"/>
  <c r="T101" i="1"/>
  <c r="Y104" i="1"/>
  <c r="Y106" i="1" s="1"/>
  <c r="Y113" i="1"/>
  <c r="G10" i="1"/>
  <c r="T35" i="1"/>
  <c r="Y35" i="1"/>
  <c r="Y11" i="8"/>
  <c r="AE5" i="9" s="1"/>
  <c r="N7" i="20"/>
  <c r="N28" i="8" s="1"/>
  <c r="L7" i="20"/>
  <c r="L28" i="8" s="1"/>
  <c r="H7" i="20"/>
  <c r="H28" i="8" s="1"/>
  <c r="K7" i="20"/>
  <c r="K28" i="8" s="1"/>
  <c r="Q7" i="20"/>
  <c r="Q28" i="8" s="1"/>
  <c r="I7" i="20"/>
  <c r="I28" i="8" s="1"/>
  <c r="O7" i="20"/>
  <c r="O28" i="8" s="1"/>
  <c r="R24" i="20"/>
  <c r="R303" i="20"/>
  <c r="R25" i="20" s="1"/>
  <c r="BK23" i="16"/>
  <c r="W213" i="20"/>
  <c r="P24" i="20"/>
  <c r="V213" i="20"/>
  <c r="M24" i="20"/>
  <c r="V24" i="20" s="1"/>
  <c r="U213" i="20"/>
  <c r="J24" i="20"/>
  <c r="U24" i="20" s="1"/>
  <c r="V303" i="20"/>
  <c r="M25" i="20"/>
  <c r="V25" i="20" s="1"/>
  <c r="U303" i="20"/>
  <c r="J25" i="20"/>
  <c r="U25" i="20" s="1"/>
  <c r="P25" i="20"/>
  <c r="BE69" i="20"/>
  <c r="BE70" i="20" s="1"/>
  <c r="BE103" i="20"/>
  <c r="BE104" i="20" s="1"/>
  <c r="BE23" i="21"/>
  <c r="BC87" i="16"/>
  <c r="BC136" i="16" s="1"/>
  <c r="AE45" i="25"/>
  <c r="AK45" i="25"/>
  <c r="AZ45" i="25"/>
  <c r="BF45" i="25"/>
  <c r="BC45" i="25"/>
  <c r="AH45" i="25"/>
  <c r="BF120" i="21"/>
  <c r="BF121" i="21" s="1"/>
  <c r="BF123" i="21" s="1"/>
  <c r="BH109" i="21"/>
  <c r="BG116" i="21"/>
  <c r="BG113" i="21"/>
  <c r="U140" i="21"/>
  <c r="Y140" i="21"/>
  <c r="T140" i="21"/>
  <c r="G23" i="21"/>
  <c r="W140" i="21"/>
  <c r="V140" i="21"/>
  <c r="W123" i="20"/>
  <c r="U123" i="20"/>
  <c r="V123" i="20"/>
  <c r="BF99" i="20"/>
  <c r="BF96" i="20"/>
  <c r="BG92" i="20"/>
  <c r="BH75" i="20"/>
  <c r="BG82" i="20"/>
  <c r="BF65" i="20"/>
  <c r="BG58" i="20"/>
  <c r="BF62" i="20"/>
  <c r="BF69" i="20" s="1"/>
  <c r="BF70" i="20" s="1"/>
  <c r="BB7" i="16"/>
  <c r="BK136" i="16"/>
  <c r="BD84" i="16"/>
  <c r="BD85" i="16" s="1"/>
  <c r="BE80" i="16"/>
  <c r="BE77" i="16"/>
  <c r="BF73" i="16"/>
  <c r="BD67" i="16"/>
  <c r="BD68" i="16" s="1"/>
  <c r="BD87" i="16" s="1"/>
  <c r="BF46" i="16"/>
  <c r="BG39" i="16"/>
  <c r="BF43" i="16"/>
  <c r="BF50" i="16" s="1"/>
  <c r="BF51" i="16" s="1"/>
  <c r="BE50" i="16"/>
  <c r="BE51" i="16" s="1"/>
  <c r="BE63" i="16"/>
  <c r="BE60" i="16"/>
  <c r="BF56" i="16"/>
  <c r="T36" i="1" l="1"/>
  <c r="G34" i="20"/>
  <c r="G79" i="20" s="1"/>
  <c r="G86" i="20" s="1"/>
  <c r="G87" i="20" s="1"/>
  <c r="G106" i="20" s="1"/>
  <c r="G20" i="25"/>
  <c r="H31" i="25" s="1"/>
  <c r="T11" i="8"/>
  <c r="Y34" i="21"/>
  <c r="T34" i="21"/>
  <c r="T10" i="1"/>
  <c r="G14" i="8"/>
  <c r="Y10" i="1"/>
  <c r="W24" i="20"/>
  <c r="W303" i="20"/>
  <c r="W25" i="20"/>
  <c r="R7" i="20"/>
  <c r="R28" i="8" s="1"/>
  <c r="BC7" i="16"/>
  <c r="BC27" i="8" s="1"/>
  <c r="BC23" i="16"/>
  <c r="BF103" i="20"/>
  <c r="BF104" i="20" s="1"/>
  <c r="BE7" i="21"/>
  <c r="BE29" i="8" s="1"/>
  <c r="BF140" i="21"/>
  <c r="BG120" i="21"/>
  <c r="BG121" i="21" s="1"/>
  <c r="BG123" i="21" s="1"/>
  <c r="BG140" i="21" s="1"/>
  <c r="BD136" i="16"/>
  <c r="BB27" i="8"/>
  <c r="BH116" i="21"/>
  <c r="BH113" i="21"/>
  <c r="AK7" i="21"/>
  <c r="AW7" i="21"/>
  <c r="V23" i="21"/>
  <c r="M7" i="21"/>
  <c r="BC7" i="21"/>
  <c r="AH7" i="21"/>
  <c r="W23" i="21"/>
  <c r="P7" i="21"/>
  <c r="G7" i="21"/>
  <c r="Y23" i="21"/>
  <c r="T23" i="21"/>
  <c r="AE7" i="21"/>
  <c r="U23" i="21"/>
  <c r="J7" i="21"/>
  <c r="AZ7" i="21"/>
  <c r="AB7" i="21"/>
  <c r="M7" i="20"/>
  <c r="V23" i="20"/>
  <c r="J7" i="20"/>
  <c r="U23" i="20"/>
  <c r="P7" i="20"/>
  <c r="W23" i="20"/>
  <c r="BH92" i="20"/>
  <c r="BG99" i="20"/>
  <c r="BG96" i="20"/>
  <c r="BG103" i="20" s="1"/>
  <c r="BG104" i="20" s="1"/>
  <c r="BG65" i="20"/>
  <c r="BG62" i="20"/>
  <c r="BG69" i="20" s="1"/>
  <c r="BG70" i="20" s="1"/>
  <c r="BH58" i="20"/>
  <c r="BH82" i="20"/>
  <c r="BK7" i="16"/>
  <c r="BE84" i="16"/>
  <c r="BE85" i="16" s="1"/>
  <c r="BG73" i="16"/>
  <c r="BF80" i="16"/>
  <c r="BF77" i="16"/>
  <c r="BE67" i="16"/>
  <c r="BE68" i="16" s="1"/>
  <c r="BE87" i="16" s="1"/>
  <c r="BE136" i="16" s="1"/>
  <c r="BE23" i="16" s="1"/>
  <c r="BG46" i="16"/>
  <c r="BH39" i="16"/>
  <c r="BG43" i="16"/>
  <c r="BG50" i="16" s="1"/>
  <c r="BG51" i="16" s="1"/>
  <c r="BG56" i="16"/>
  <c r="BF63" i="16"/>
  <c r="BF60" i="16"/>
  <c r="BF23" i="21" l="1"/>
  <c r="BF141" i="21"/>
  <c r="G259" i="20"/>
  <c r="G266" i="20" s="1"/>
  <c r="G267" i="20" s="1"/>
  <c r="G286" i="20" s="1"/>
  <c r="T286" i="20" s="1"/>
  <c r="Z5" i="9"/>
  <c r="G169" i="20"/>
  <c r="G176" i="20" s="1"/>
  <c r="G177" i="20" s="1"/>
  <c r="G196" i="20" s="1"/>
  <c r="G213" i="20" s="1"/>
  <c r="Y34" i="20"/>
  <c r="T34" i="20"/>
  <c r="T106" i="20"/>
  <c r="G123" i="20"/>
  <c r="Y106" i="20"/>
  <c r="G17" i="8"/>
  <c r="Y14" i="8"/>
  <c r="T14" i="8"/>
  <c r="BD7" i="16"/>
  <c r="BD27" i="8" s="1"/>
  <c r="BD23" i="16"/>
  <c r="BL23" i="16" s="1"/>
  <c r="BG23" i="21"/>
  <c r="BG7" i="21" s="1"/>
  <c r="BG29" i="8" s="1"/>
  <c r="AB29" i="8"/>
  <c r="W7" i="21"/>
  <c r="P29" i="8"/>
  <c r="W29" i="8" s="1"/>
  <c r="AH29" i="8"/>
  <c r="V7" i="21"/>
  <c r="M29" i="8"/>
  <c r="V29" i="8" s="1"/>
  <c r="AW29" i="8"/>
  <c r="AK29" i="8"/>
  <c r="AZ29" i="8"/>
  <c r="U7" i="21"/>
  <c r="J29" i="8"/>
  <c r="U29" i="8" s="1"/>
  <c r="AE29" i="8"/>
  <c r="G29" i="8"/>
  <c r="BC29" i="8"/>
  <c r="BK27" i="8"/>
  <c r="BH120" i="21"/>
  <c r="BH121" i="21" s="1"/>
  <c r="BH123" i="21" s="1"/>
  <c r="BH140" i="21" s="1"/>
  <c r="P28" i="8"/>
  <c r="W7" i="20"/>
  <c r="J28" i="8"/>
  <c r="U7" i="20"/>
  <c r="M28" i="8"/>
  <c r="V7" i="20"/>
  <c r="Y7" i="21"/>
  <c r="T7" i="21"/>
  <c r="BH99" i="20"/>
  <c r="BH96" i="20"/>
  <c r="BH65" i="20"/>
  <c r="BH62" i="20"/>
  <c r="BL87" i="16"/>
  <c r="BF84" i="16"/>
  <c r="BF85" i="16" s="1"/>
  <c r="BG80" i="16"/>
  <c r="BG77" i="16"/>
  <c r="BH73" i="16"/>
  <c r="BF67" i="16"/>
  <c r="BF68" i="16" s="1"/>
  <c r="BF87" i="16" s="1"/>
  <c r="BH43" i="16"/>
  <c r="BH46" i="16"/>
  <c r="BG63" i="16"/>
  <c r="BG60" i="16"/>
  <c r="BH56" i="16"/>
  <c r="L31" i="8"/>
  <c r="BH23" i="21" l="1"/>
  <c r="BM23" i="21" s="1"/>
  <c r="Y286" i="20"/>
  <c r="Y196" i="20"/>
  <c r="T196" i="20"/>
  <c r="G23" i="8"/>
  <c r="T17" i="8"/>
  <c r="Y17" i="8"/>
  <c r="T123" i="20"/>
  <c r="G23" i="20"/>
  <c r="Y123" i="20"/>
  <c r="G24" i="20"/>
  <c r="Y213" i="20"/>
  <c r="G303" i="20"/>
  <c r="T213" i="20"/>
  <c r="BH103" i="20"/>
  <c r="BH104" i="20" s="1"/>
  <c r="BH7" i="21"/>
  <c r="BH29" i="8" s="1"/>
  <c r="BM140" i="21"/>
  <c r="BM123" i="21"/>
  <c r="BF7" i="21"/>
  <c r="L32" i="8"/>
  <c r="L34" i="8"/>
  <c r="BF136" i="16"/>
  <c r="T29" i="8"/>
  <c r="Y29" i="8"/>
  <c r="BH69" i="20"/>
  <c r="BH70" i="20" s="1"/>
  <c r="BL136" i="16"/>
  <c r="BG84" i="16"/>
  <c r="BG85" i="16" s="1"/>
  <c r="BH50" i="16"/>
  <c r="BH51" i="16" s="1"/>
  <c r="BH80" i="16"/>
  <c r="BH77" i="16"/>
  <c r="BG67" i="16"/>
  <c r="BG68" i="16" s="1"/>
  <c r="BG87" i="16" s="1"/>
  <c r="BH63" i="16"/>
  <c r="BH60" i="16"/>
  <c r="I31" i="8"/>
  <c r="O31" i="8"/>
  <c r="K31" i="8"/>
  <c r="H31" i="8"/>
  <c r="N31" i="8"/>
  <c r="G18" i="8"/>
  <c r="G25" i="20" l="1"/>
  <c r="Y303" i="20"/>
  <c r="T303" i="20"/>
  <c r="T24" i="20"/>
  <c r="G7" i="20"/>
  <c r="Y24" i="20"/>
  <c r="Y23" i="20"/>
  <c r="T23" i="20"/>
  <c r="Y23" i="8"/>
  <c r="Y24" i="8" s="1"/>
  <c r="G24" i="8"/>
  <c r="T23" i="8"/>
  <c r="T24" i="8" s="1"/>
  <c r="BF7" i="16"/>
  <c r="BF27" i="8" s="1"/>
  <c r="BF23" i="16"/>
  <c r="BF29" i="8"/>
  <c r="BM7" i="21"/>
  <c r="H32" i="8"/>
  <c r="H34" i="8"/>
  <c r="H31" i="28" s="1"/>
  <c r="H34" i="28" s="1"/>
  <c r="O32" i="8"/>
  <c r="O34" i="8"/>
  <c r="N34" i="8"/>
  <c r="N31" i="28" s="1"/>
  <c r="N34" i="28" s="1"/>
  <c r="K32" i="8"/>
  <c r="K34" i="8"/>
  <c r="K31" i="28" s="1"/>
  <c r="K34" i="28" s="1"/>
  <c r="I32" i="8"/>
  <c r="I34" i="8"/>
  <c r="BG136" i="16"/>
  <c r="BE7" i="16"/>
  <c r="BH84" i="16"/>
  <c r="BH85" i="16" s="1"/>
  <c r="BH67" i="16"/>
  <c r="BH68" i="16" s="1"/>
  <c r="N32" i="8"/>
  <c r="G28" i="8" l="1"/>
  <c r="Y7" i="20"/>
  <c r="T7" i="20"/>
  <c r="T25" i="20"/>
  <c r="Y25" i="20"/>
  <c r="BG7" i="16"/>
  <c r="BG27" i="8" s="1"/>
  <c r="BG23" i="16"/>
  <c r="N16" i="27"/>
  <c r="N19" i="27" s="1"/>
  <c r="N21" i="27" s="1"/>
  <c r="N7" i="27" s="1"/>
  <c r="N39" i="8" s="1"/>
  <c r="N35" i="8"/>
  <c r="BM29" i="8"/>
  <c r="H16" i="27"/>
  <c r="H19" i="27" s="1"/>
  <c r="H21" i="27" s="1"/>
  <c r="H7" i="27" s="1"/>
  <c r="H39" i="8" s="1"/>
  <c r="H45" i="8" s="1"/>
  <c r="K16" i="27"/>
  <c r="K19" i="27" s="1"/>
  <c r="K21" i="27" s="1"/>
  <c r="K7" i="27" s="1"/>
  <c r="K39" i="8" s="1"/>
  <c r="K35" i="8"/>
  <c r="H35" i="8"/>
  <c r="BE27" i="8"/>
  <c r="BL7" i="16"/>
  <c r="BH87" i="16"/>
  <c r="BM87" i="16" s="1"/>
  <c r="N37" i="27" l="1"/>
  <c r="N39" i="27" s="1"/>
  <c r="N40" i="27" s="1"/>
  <c r="N106" i="8" s="1"/>
  <c r="BH136" i="16"/>
  <c r="BH23" i="16" s="1"/>
  <c r="BO23" i="16" s="1"/>
  <c r="BO87" i="16"/>
  <c r="H29" i="28"/>
  <c r="H53" i="28" s="1"/>
  <c r="H55" i="28" s="1"/>
  <c r="K37" i="27"/>
  <c r="K39" i="27" s="1"/>
  <c r="K40" i="27" s="1"/>
  <c r="K8" i="27" s="1"/>
  <c r="H37" i="27"/>
  <c r="H39" i="27" s="1"/>
  <c r="H40" i="27" s="1"/>
  <c r="H106" i="8" s="1"/>
  <c r="H101" i="8"/>
  <c r="H46" i="8"/>
  <c r="BL27" i="8"/>
  <c r="Q31" i="8"/>
  <c r="P31" i="8"/>
  <c r="P34" i="8" s="1"/>
  <c r="I31" i="28"/>
  <c r="I34" i="28" s="1"/>
  <c r="BM23" i="16" l="1"/>
  <c r="N8" i="27"/>
  <c r="BM136" i="16"/>
  <c r="Q34" i="8"/>
  <c r="Q31" i="28" s="1"/>
  <c r="Q34" i="28" s="1"/>
  <c r="BH7" i="16"/>
  <c r="BO7" i="16" s="1"/>
  <c r="BO136" i="16"/>
  <c r="I52" i="28"/>
  <c r="H13" i="28"/>
  <c r="H84" i="8" s="1"/>
  <c r="H87" i="8" s="1"/>
  <c r="H36" i="28" s="1"/>
  <c r="K106" i="8"/>
  <c r="H116" i="8"/>
  <c r="H137" i="8" s="1"/>
  <c r="H42" i="27"/>
  <c r="H9" i="27" s="1"/>
  <c r="H75" i="8" s="1"/>
  <c r="I16" i="27"/>
  <c r="I37" i="27" s="1"/>
  <c r="I39" i="27" s="1"/>
  <c r="H8" i="27"/>
  <c r="I35" i="8"/>
  <c r="Q32" i="8"/>
  <c r="G31" i="8"/>
  <c r="G34" i="8" s="1"/>
  <c r="P32" i="8"/>
  <c r="P31" i="28"/>
  <c r="T28" i="8"/>
  <c r="O31" i="28"/>
  <c r="O34" i="28" s="1"/>
  <c r="W18" i="8"/>
  <c r="T18" i="8"/>
  <c r="I19" i="27" l="1"/>
  <c r="I21" i="27" s="1"/>
  <c r="I7" i="27" s="1"/>
  <c r="I39" i="8" s="1"/>
  <c r="Q16" i="27"/>
  <c r="Q19" i="27" s="1"/>
  <c r="Q21" i="27" s="1"/>
  <c r="Q7" i="27" s="1"/>
  <c r="Q39" i="8" s="1"/>
  <c r="Q35" i="8"/>
  <c r="BM7" i="16"/>
  <c r="BH27" i="8"/>
  <c r="BM27" i="8" s="1"/>
  <c r="P34" i="28"/>
  <c r="H58" i="28"/>
  <c r="H63" i="28" s="1"/>
  <c r="P16" i="27"/>
  <c r="P19" i="27" s="1"/>
  <c r="P21" i="27" s="1"/>
  <c r="P7" i="27" s="1"/>
  <c r="P39" i="8" s="1"/>
  <c r="O16" i="27"/>
  <c r="P35" i="8"/>
  <c r="T31" i="8"/>
  <c r="T32" i="8" s="1"/>
  <c r="G32" i="8"/>
  <c r="G31" i="28"/>
  <c r="O35" i="8"/>
  <c r="L31" i="28"/>
  <c r="L34" i="28" s="1"/>
  <c r="V18" i="8"/>
  <c r="H62" i="28" l="1"/>
  <c r="H64" i="28" s="1"/>
  <c r="Q37" i="27"/>
  <c r="Q39" i="27" s="1"/>
  <c r="Q40" i="27" s="1"/>
  <c r="I40" i="27"/>
  <c r="I106" i="8" s="1"/>
  <c r="BO27" i="8"/>
  <c r="T31" i="28"/>
  <c r="G34" i="28"/>
  <c r="P37" i="27"/>
  <c r="P39" i="27" s="1"/>
  <c r="P40" i="27" s="1"/>
  <c r="L16" i="27"/>
  <c r="L19" i="27" s="1"/>
  <c r="L21" i="27" s="1"/>
  <c r="L7" i="27" s="1"/>
  <c r="L39" i="8" s="1"/>
  <c r="G16" i="27"/>
  <c r="O19" i="27"/>
  <c r="O21" i="27" s="1"/>
  <c r="O7" i="27" s="1"/>
  <c r="O39" i="8" s="1"/>
  <c r="O37" i="27"/>
  <c r="O39" i="27" s="1"/>
  <c r="L35" i="8"/>
  <c r="G35" i="8"/>
  <c r="T34" i="8"/>
  <c r="Z8" i="9" s="1"/>
  <c r="R31" i="8"/>
  <c r="R34" i="8" s="1"/>
  <c r="W28" i="8"/>
  <c r="V28" i="8"/>
  <c r="M31" i="8"/>
  <c r="M34" i="8" s="1"/>
  <c r="U28" i="8"/>
  <c r="J31" i="8"/>
  <c r="J34" i="8" s="1"/>
  <c r="Y28" i="8"/>
  <c r="U18" i="8"/>
  <c r="Y18" i="8"/>
  <c r="I8" i="27" l="1"/>
  <c r="I42" i="27"/>
  <c r="I9" i="27" s="1"/>
  <c r="I75" i="8" s="1"/>
  <c r="Q8" i="27"/>
  <c r="Q106" i="8"/>
  <c r="T34" i="28"/>
  <c r="Z9" i="9"/>
  <c r="L37" i="27"/>
  <c r="L39" i="27" s="1"/>
  <c r="L40" i="27" s="1"/>
  <c r="L8" i="27" s="1"/>
  <c r="I61" i="28"/>
  <c r="I67" i="28" s="1"/>
  <c r="I70" i="28" s="1"/>
  <c r="H16" i="28"/>
  <c r="H78" i="8" s="1"/>
  <c r="H80" i="8" s="1"/>
  <c r="H17" i="28"/>
  <c r="H126" i="8" s="1"/>
  <c r="P8" i="27"/>
  <c r="P106" i="8"/>
  <c r="O40" i="27"/>
  <c r="G19" i="27"/>
  <c r="G21" i="27" s="1"/>
  <c r="G7" i="27" s="1"/>
  <c r="G39" i="8" s="1"/>
  <c r="G45" i="8" s="1"/>
  <c r="G37" i="27"/>
  <c r="G39" i="27" s="1"/>
  <c r="U31" i="8"/>
  <c r="U32" i="8" s="1"/>
  <c r="J32" i="8"/>
  <c r="J31" i="28"/>
  <c r="Y31" i="8"/>
  <c r="Y32" i="8" s="1"/>
  <c r="V31" i="8"/>
  <c r="V32" i="8" s="1"/>
  <c r="M32" i="8"/>
  <c r="M31" i="28"/>
  <c r="T35" i="8"/>
  <c r="R32" i="8"/>
  <c r="R31" i="28"/>
  <c r="W31" i="8"/>
  <c r="W32" i="8" s="1"/>
  <c r="M34" i="28" l="1"/>
  <c r="V34" i="28" s="1"/>
  <c r="V31" i="28"/>
  <c r="U31" i="28"/>
  <c r="J34" i="28"/>
  <c r="Y31" i="28"/>
  <c r="Y83" i="28" s="1"/>
  <c r="R34" i="28"/>
  <c r="W34" i="28" s="1"/>
  <c r="W31" i="28"/>
  <c r="L106" i="8"/>
  <c r="G40" i="27"/>
  <c r="G8" i="27" s="1"/>
  <c r="O8" i="27"/>
  <c r="O106" i="8"/>
  <c r="R16" i="27"/>
  <c r="M16" i="27"/>
  <c r="J16" i="27"/>
  <c r="T39" i="8"/>
  <c r="R35" i="8"/>
  <c r="W34" i="8"/>
  <c r="AC8" i="9" s="1"/>
  <c r="M35" i="8"/>
  <c r="V34" i="8"/>
  <c r="AB8" i="9" s="1"/>
  <c r="J35" i="8"/>
  <c r="Y34" i="8"/>
  <c r="AE8" i="9" s="1"/>
  <c r="U34" i="8"/>
  <c r="AA8" i="9" s="1"/>
  <c r="U34" i="28" l="1"/>
  <c r="Y34" i="28"/>
  <c r="Y84" i="28" s="1"/>
  <c r="AE9" i="9"/>
  <c r="AB9" i="9"/>
  <c r="AC9" i="9"/>
  <c r="G29" i="28"/>
  <c r="AA9" i="9"/>
  <c r="G106" i="8"/>
  <c r="G101" i="8"/>
  <c r="G46" i="8"/>
  <c r="J19" i="27"/>
  <c r="J21" i="27" s="1"/>
  <c r="J37" i="27"/>
  <c r="J39" i="27" s="1"/>
  <c r="M19" i="27"/>
  <c r="M21" i="27" s="1"/>
  <c r="M7" i="27" s="1"/>
  <c r="M39" i="8" s="1"/>
  <c r="M37" i="27"/>
  <c r="M39" i="27" s="1"/>
  <c r="R19" i="27"/>
  <c r="R21" i="27" s="1"/>
  <c r="R37" i="27"/>
  <c r="R39" i="27" s="1"/>
  <c r="U35" i="8"/>
  <c r="W35" i="8"/>
  <c r="Y35" i="8"/>
  <c r="V35" i="8"/>
  <c r="G53" i="28" l="1"/>
  <c r="G116" i="8"/>
  <c r="G137" i="8" s="1"/>
  <c r="M40" i="27"/>
  <c r="R7" i="27"/>
  <c r="R39" i="8" s="1"/>
  <c r="R40" i="27"/>
  <c r="V39" i="8"/>
  <c r="J7" i="27"/>
  <c r="J39" i="8" s="1"/>
  <c r="J40" i="27"/>
  <c r="J106" i="8" s="1"/>
  <c r="G58" i="28" l="1"/>
  <c r="R8" i="27"/>
  <c r="R106" i="8"/>
  <c r="M8" i="27"/>
  <c r="M106" i="8"/>
  <c r="U39" i="8"/>
  <c r="Y39" i="8"/>
  <c r="W39" i="8"/>
  <c r="J8" i="27"/>
  <c r="J42" i="27"/>
  <c r="K42" i="27" l="1"/>
  <c r="J9" i="27"/>
  <c r="J75" i="8" s="1"/>
  <c r="L42" i="27" l="1"/>
  <c r="K9" i="27"/>
  <c r="K75" i="8" s="1"/>
  <c r="M42" i="27" l="1"/>
  <c r="L9" i="27"/>
  <c r="L75" i="8" s="1"/>
  <c r="N42" i="27" l="1"/>
  <c r="M9" i="27"/>
  <c r="M75" i="8" s="1"/>
  <c r="O42" i="27" l="1"/>
  <c r="N9" i="27"/>
  <c r="N75" i="8" s="1"/>
  <c r="P42" i="27" l="1"/>
  <c r="O9" i="27"/>
  <c r="O75" i="8" s="1"/>
  <c r="Q42" i="27" l="1"/>
  <c r="P9" i="27"/>
  <c r="P75" i="8" s="1"/>
  <c r="R42" i="27" l="1"/>
  <c r="Q9" i="27"/>
  <c r="Q75" i="8" s="1"/>
  <c r="R9" i="27" l="1"/>
  <c r="R75" i="8" s="1"/>
  <c r="G131" i="8" l="1"/>
  <c r="G135" i="8" s="1"/>
  <c r="H131" i="8" l="1"/>
  <c r="H135" i="8" l="1"/>
  <c r="H57" i="8" s="1"/>
  <c r="I73" i="28" s="1"/>
  <c r="H69" i="8" l="1"/>
  <c r="H88" i="8" s="1"/>
  <c r="I76" i="28" l="1"/>
  <c r="I78" i="28" s="1"/>
  <c r="T78" i="28" l="1"/>
  <c r="I18" i="28"/>
  <c r="I37" i="8"/>
  <c r="I45" i="8" s="1"/>
  <c r="T37" i="8" l="1"/>
  <c r="I29" i="28"/>
  <c r="T45" i="8"/>
  <c r="T49" i="8" s="1"/>
  <c r="I101" i="8"/>
  <c r="I116" i="8" s="1"/>
  <c r="I46" i="8"/>
  <c r="T29" i="28" l="1"/>
  <c r="I53" i="28"/>
  <c r="I55" i="28" s="1"/>
  <c r="T116" i="8"/>
  <c r="I137" i="8"/>
  <c r="T46" i="8"/>
  <c r="Z12" i="9"/>
  <c r="Z13" i="9" l="1"/>
  <c r="I13" i="28"/>
  <c r="I84" i="8" s="1"/>
  <c r="I87" i="8" s="1"/>
  <c r="I36" i="28" s="1"/>
  <c r="T37" i="28" s="1"/>
  <c r="J52" i="28"/>
  <c r="I58" i="28"/>
  <c r="I63" i="28" s="1"/>
  <c r="T137" i="8"/>
  <c r="T58" i="28" l="1"/>
  <c r="T23" i="28" s="1"/>
  <c r="Z18" i="9" s="1"/>
  <c r="I62" i="28"/>
  <c r="I64" i="28" l="1"/>
  <c r="J61" i="28" l="1"/>
  <c r="J67" i="28" s="1"/>
  <c r="J70" i="28" s="1"/>
  <c r="T65" i="28"/>
  <c r="I17" i="28"/>
  <c r="I126" i="8" s="1"/>
  <c r="I131" i="8" s="1"/>
  <c r="T131" i="8" s="1"/>
  <c r="I16" i="28"/>
  <c r="I78" i="8" s="1"/>
  <c r="I135" i="8" l="1"/>
  <c r="I57" i="8" s="1"/>
  <c r="J73" i="28" s="1"/>
  <c r="I80" i="8"/>
  <c r="I92" i="8"/>
  <c r="Z21" i="9" l="1"/>
  <c r="I69" i="8"/>
  <c r="I88" i="8" s="1"/>
  <c r="J76" i="28"/>
  <c r="J78" i="28" s="1"/>
  <c r="J18" i="28" l="1"/>
  <c r="J37" i="8"/>
  <c r="J45" i="8" s="1"/>
  <c r="J29" i="28" s="1"/>
  <c r="J101" i="8" l="1"/>
  <c r="J116" i="8" s="1"/>
  <c r="J137" i="8" s="1"/>
  <c r="J58" i="28" s="1"/>
  <c r="J63" i="28" s="1"/>
  <c r="J46" i="8"/>
  <c r="J53" i="28"/>
  <c r="J55" i="28" s="1"/>
  <c r="J62" i="28" l="1"/>
  <c r="K52" i="28"/>
  <c r="J13" i="28"/>
  <c r="J84" i="8" s="1"/>
  <c r="J87" i="8" s="1"/>
  <c r="J36" i="28" s="1"/>
  <c r="J64" i="28" l="1"/>
  <c r="J17" i="28" s="1"/>
  <c r="J126" i="8" s="1"/>
  <c r="J131" i="8" s="1"/>
  <c r="J135" i="8" s="1"/>
  <c r="J57" i="8" s="1"/>
  <c r="K73" i="28" s="1"/>
  <c r="K61" i="28" l="1"/>
  <c r="K67" i="28" s="1"/>
  <c r="K70" i="28" s="1"/>
  <c r="J16" i="28"/>
  <c r="J78" i="8" s="1"/>
  <c r="J80" i="8" s="1"/>
  <c r="J69" i="8"/>
  <c r="K76" i="28" l="1"/>
  <c r="K78" i="28" s="1"/>
  <c r="J88" i="8"/>
  <c r="K18" i="28" l="1"/>
  <c r="K37" i="8"/>
  <c r="K45" i="8" s="1"/>
  <c r="K46" i="8" s="1"/>
  <c r="K29" i="28" l="1"/>
  <c r="K53" i="28" s="1"/>
  <c r="K55" i="28" s="1"/>
  <c r="K101" i="8"/>
  <c r="K116" i="8" s="1"/>
  <c r="K137" i="8" s="1"/>
  <c r="K58" i="28" s="1"/>
  <c r="K63" i="28" s="1"/>
  <c r="K62" i="28" l="1"/>
  <c r="L52" i="28"/>
  <c r="K13" i="28"/>
  <c r="K84" i="8" s="1"/>
  <c r="K87" i="8" s="1"/>
  <c r="K36" i="28" s="1"/>
  <c r="K64" i="28" l="1"/>
  <c r="K17" i="28" s="1"/>
  <c r="K126" i="8" s="1"/>
  <c r="K131" i="8" s="1"/>
  <c r="K135" i="8" s="1"/>
  <c r="K57" i="8" s="1"/>
  <c r="L73" i="28" s="1"/>
  <c r="K16" i="28" l="1"/>
  <c r="K78" i="8" s="1"/>
  <c r="K80" i="8" s="1"/>
  <c r="L61" i="28"/>
  <c r="L67" i="28" s="1"/>
  <c r="L70" i="28" s="1"/>
  <c r="L76" i="28"/>
  <c r="K69" i="8"/>
  <c r="K88" i="8" l="1"/>
  <c r="L78" i="28"/>
  <c r="L18" i="28" l="1"/>
  <c r="U78" i="28"/>
  <c r="L37" i="8"/>
  <c r="L45" i="8" s="1"/>
  <c r="U37" i="8" l="1"/>
  <c r="L101" i="8"/>
  <c r="L116" i="8" s="1"/>
  <c r="L46" i="8"/>
  <c r="U45" i="8"/>
  <c r="U49" i="8" s="1"/>
  <c r="L29" i="28"/>
  <c r="U29" i="28" l="1"/>
  <c r="L53" i="28"/>
  <c r="L55" i="28" s="1"/>
  <c r="U46" i="8"/>
  <c r="AA12" i="9"/>
  <c r="U116" i="8"/>
  <c r="L137" i="8"/>
  <c r="L13" i="28" l="1"/>
  <c r="L84" i="8" s="1"/>
  <c r="L87" i="8" s="1"/>
  <c r="L36" i="28" s="1"/>
  <c r="U37" i="28" s="1"/>
  <c r="M52" i="28"/>
  <c r="U137" i="8"/>
  <c r="L58" i="28"/>
  <c r="L63" i="28" s="1"/>
  <c r="AA13" i="9" l="1"/>
  <c r="U58" i="28"/>
  <c r="U23" i="28" s="1"/>
  <c r="AA18" i="9" s="1"/>
  <c r="L62" i="28"/>
  <c r="L64" i="28" l="1"/>
  <c r="U65" i="28" s="1"/>
  <c r="L16" i="28" l="1"/>
  <c r="L78" i="8" s="1"/>
  <c r="M61" i="28"/>
  <c r="M67" i="28" s="1"/>
  <c r="M70" i="28" s="1"/>
  <c r="L17" i="28"/>
  <c r="L126" i="8" s="1"/>
  <c r="L131" i="8" s="1"/>
  <c r="L80" i="8" l="1"/>
  <c r="L92" i="8"/>
  <c r="L135" i="8"/>
  <c r="L57" i="8" s="1"/>
  <c r="M73" i="28" s="1"/>
  <c r="U131" i="8"/>
  <c r="AA21" i="9" l="1"/>
  <c r="L69" i="8"/>
  <c r="L88" i="8" s="1"/>
  <c r="M76" i="28" l="1"/>
  <c r="M78" i="28" s="1"/>
  <c r="M37" i="8" l="1"/>
  <c r="M45" i="8" s="1"/>
  <c r="M29" i="28" s="1"/>
  <c r="M18" i="28"/>
  <c r="M46" i="8" l="1"/>
  <c r="M101" i="8"/>
  <c r="M116" i="8" s="1"/>
  <c r="M137" i="8" s="1"/>
  <c r="M53" i="28"/>
  <c r="M55" i="28" s="1"/>
  <c r="M13" i="28" l="1"/>
  <c r="M84" i="8" s="1"/>
  <c r="M87" i="8" s="1"/>
  <c r="M36" i="28" s="1"/>
  <c r="N52" i="28"/>
  <c r="M58" i="28"/>
  <c r="M63" i="28" s="1"/>
  <c r="M62" i="28" l="1"/>
  <c r="M64" i="28" l="1"/>
  <c r="M16" i="28" s="1"/>
  <c r="M78" i="8" s="1"/>
  <c r="M80" i="8" s="1"/>
  <c r="M17" i="28" l="1"/>
  <c r="M126" i="8" s="1"/>
  <c r="M131" i="8" s="1"/>
  <c r="M135" i="8" s="1"/>
  <c r="M57" i="8" s="1"/>
  <c r="N73" i="28" s="1"/>
  <c r="N61" i="28"/>
  <c r="N67" i="28" s="1"/>
  <c r="N70" i="28" s="1"/>
  <c r="M69" i="8" l="1"/>
  <c r="M88" i="8" s="1"/>
  <c r="N76" i="28" l="1"/>
  <c r="N78" i="28" s="1"/>
  <c r="N18" i="28" l="1"/>
  <c r="N37" i="8"/>
  <c r="N45" i="8" s="1"/>
  <c r="N29" i="28" s="1"/>
  <c r="N101" i="8" l="1"/>
  <c r="N116" i="8" s="1"/>
  <c r="N137" i="8" s="1"/>
  <c r="N46" i="8"/>
  <c r="N53" i="28"/>
  <c r="N55" i="28" s="1"/>
  <c r="O52" i="28" l="1"/>
  <c r="N13" i="28"/>
  <c r="N84" i="8" s="1"/>
  <c r="N87" i="8" s="1"/>
  <c r="N36" i="28" s="1"/>
  <c r="N58" i="28"/>
  <c r="N63" i="28" s="1"/>
  <c r="N62" i="28" l="1"/>
  <c r="N64" i="28" l="1"/>
  <c r="O61" i="28" s="1"/>
  <c r="N16" i="28" l="1"/>
  <c r="N78" i="8" s="1"/>
  <c r="N80" i="8" s="1"/>
  <c r="N17" i="28"/>
  <c r="N126" i="8" s="1"/>
  <c r="N131" i="8" s="1"/>
  <c r="N135" i="8" s="1"/>
  <c r="N57" i="8" s="1"/>
  <c r="O73" i="28" s="1"/>
  <c r="O67" i="28"/>
  <c r="O70" i="28" s="1"/>
  <c r="N69" i="8" l="1"/>
  <c r="N88" i="8" s="1"/>
  <c r="O76" i="28" l="1"/>
  <c r="O78" i="28" s="1"/>
  <c r="V78" i="28" l="1"/>
  <c r="O18" i="28"/>
  <c r="O37" i="8"/>
  <c r="O45" i="8" s="1"/>
  <c r="V37" i="8" l="1"/>
  <c r="O46" i="8"/>
  <c r="V45" i="8"/>
  <c r="V49" i="8" s="1"/>
  <c r="O101" i="8"/>
  <c r="O116" i="8" s="1"/>
  <c r="O29" i="28"/>
  <c r="V29" i="28" s="1"/>
  <c r="O53" i="28" l="1"/>
  <c r="O55" i="28" s="1"/>
  <c r="V46" i="8"/>
  <c r="AB12" i="9"/>
  <c r="V116" i="8"/>
  <c r="O137" i="8"/>
  <c r="AB13" i="9" l="1"/>
  <c r="O13" i="28"/>
  <c r="O84" i="8" s="1"/>
  <c r="O87" i="8" s="1"/>
  <c r="O36" i="28" s="1"/>
  <c r="V37" i="28" s="1"/>
  <c r="P52" i="28"/>
  <c r="O58" i="28"/>
  <c r="V137" i="8"/>
  <c r="V58" i="28" l="1"/>
  <c r="V23" i="28" s="1"/>
  <c r="AB18" i="9" s="1"/>
  <c r="O63" i="28"/>
  <c r="O62" i="28"/>
  <c r="O64" i="28" l="1"/>
  <c r="V65" i="28" s="1"/>
  <c r="P61" i="28" l="1"/>
  <c r="P67" i="28" s="1"/>
  <c r="P70" i="28" s="1"/>
  <c r="O16" i="28"/>
  <c r="O78" i="8" s="1"/>
  <c r="O17" i="28"/>
  <c r="O126" i="8" s="1"/>
  <c r="O131" i="8" s="1"/>
  <c r="O80" i="8" l="1"/>
  <c r="O92" i="8"/>
  <c r="O135" i="8"/>
  <c r="O57" i="8" s="1"/>
  <c r="P73" i="28" s="1"/>
  <c r="V131" i="8"/>
  <c r="AB21" i="9" l="1"/>
  <c r="O69" i="8"/>
  <c r="O88" i="8" s="1"/>
  <c r="P76" i="28" l="1"/>
  <c r="P78" i="28" s="1"/>
  <c r="P18" i="28" l="1"/>
  <c r="P37" i="8"/>
  <c r="P45" i="8" s="1"/>
  <c r="P101" i="8" s="1"/>
  <c r="P116" i="8" s="1"/>
  <c r="P29" i="28" l="1"/>
  <c r="P53" i="28" s="1"/>
  <c r="P55" i="28" s="1"/>
  <c r="P46" i="8"/>
  <c r="P137" i="8"/>
  <c r="Q52" i="28" l="1"/>
  <c r="P13" i="28"/>
  <c r="P84" i="8" s="1"/>
  <c r="P87" i="8" s="1"/>
  <c r="P36" i="28" s="1"/>
  <c r="P58" i="28"/>
  <c r="P63" i="28" s="1"/>
  <c r="P62" i="28" l="1"/>
  <c r="P64" i="28" l="1"/>
  <c r="P16" i="28" l="1"/>
  <c r="P78" i="8" s="1"/>
  <c r="P80" i="8" s="1"/>
  <c r="Q61" i="28"/>
  <c r="P17" i="28"/>
  <c r="P126" i="8" s="1"/>
  <c r="P131" i="8" s="1"/>
  <c r="Q67" i="28" l="1"/>
  <c r="Q70" i="28" s="1"/>
  <c r="P135" i="8"/>
  <c r="P57" i="8" s="1"/>
  <c r="Q73" i="28" s="1"/>
  <c r="P69" i="8" l="1"/>
  <c r="P88" i="8" s="1"/>
  <c r="Q76" i="28" l="1"/>
  <c r="Q78" i="28" s="1"/>
  <c r="Q18" i="28" l="1"/>
  <c r="Q37" i="8"/>
  <c r="Q45" i="8" s="1"/>
  <c r="Q29" i="28" l="1"/>
  <c r="Q101" i="8"/>
  <c r="Q116" i="8" s="1"/>
  <c r="Q46" i="8"/>
  <c r="Q53" i="28" l="1"/>
  <c r="Q55" i="28" s="1"/>
  <c r="Q137" i="8"/>
  <c r="R52" i="28" l="1"/>
  <c r="Q13" i="28"/>
  <c r="Q84" i="8" s="1"/>
  <c r="Q87" i="8" s="1"/>
  <c r="Q36" i="28" s="1"/>
  <c r="Q58" i="28"/>
  <c r="Q63" i="28" s="1"/>
  <c r="Q62" i="28" l="1"/>
  <c r="Q64" i="28" l="1"/>
  <c r="Q16" i="28" s="1"/>
  <c r="Q78" i="8" s="1"/>
  <c r="Q80" i="8" s="1"/>
  <c r="R61" i="28" l="1"/>
  <c r="R67" i="28" s="1"/>
  <c r="R70" i="28" s="1"/>
  <c r="Q17" i="28"/>
  <c r="Q126" i="8" s="1"/>
  <c r="Q131" i="8" s="1"/>
  <c r="Q135" i="8" s="1"/>
  <c r="Q57" i="8" s="1"/>
  <c r="R73" i="28" s="1"/>
  <c r="Q69" i="8" l="1"/>
  <c r="Q88" i="8" s="1"/>
  <c r="R76" i="28" l="1"/>
  <c r="R78" i="28" s="1"/>
  <c r="Y78" i="28" l="1"/>
  <c r="Y85" i="28" s="1"/>
  <c r="R18" i="28"/>
  <c r="W78" i="28"/>
  <c r="R37" i="8"/>
  <c r="R45" i="8" s="1"/>
  <c r="Y22" i="28" l="1"/>
  <c r="AE17" i="9" s="1"/>
  <c r="Y37" i="8"/>
  <c r="W37" i="8"/>
  <c r="R101" i="8"/>
  <c r="R116" i="8" s="1"/>
  <c r="R46" i="8"/>
  <c r="R29" i="28"/>
  <c r="W45" i="8"/>
  <c r="W49" i="8" s="1"/>
  <c r="Y45" i="8"/>
  <c r="Y49" i="8" l="1"/>
  <c r="Y29" i="28"/>
  <c r="W29" i="28"/>
  <c r="R53" i="28"/>
  <c r="R55" i="28" s="1"/>
  <c r="W46" i="8"/>
  <c r="AC12" i="9"/>
  <c r="Y46" i="8"/>
  <c r="AE12" i="9"/>
  <c r="Y116" i="8"/>
  <c r="R137" i="8"/>
  <c r="W116" i="8"/>
  <c r="Y82" i="28" l="1"/>
  <c r="AB52" i="28"/>
  <c r="R13" i="28"/>
  <c r="R84" i="8" s="1"/>
  <c r="R87" i="8" s="1"/>
  <c r="Y137" i="8"/>
  <c r="R58" i="28"/>
  <c r="R63" i="28" s="1"/>
  <c r="W137" i="8"/>
  <c r="R36" i="28" l="1"/>
  <c r="W37" i="28" s="1"/>
  <c r="Y51" i="8"/>
  <c r="AE16" i="9" s="1"/>
  <c r="AC13" i="9"/>
  <c r="AE13" i="9"/>
  <c r="Y37" i="28"/>
  <c r="Y58" i="28"/>
  <c r="Y23" i="28" s="1"/>
  <c r="AE18" i="9" s="1"/>
  <c r="W58" i="28"/>
  <c r="W23" i="28" s="1"/>
  <c r="AC18" i="9" s="1"/>
  <c r="R62" i="28"/>
  <c r="R64" i="28" l="1"/>
  <c r="R16" i="28" l="1"/>
  <c r="R78" i="8" s="1"/>
  <c r="R80" i="8" s="1"/>
  <c r="Y65" i="28"/>
  <c r="W65" i="28"/>
  <c r="R17" i="28"/>
  <c r="R126" i="8" s="1"/>
  <c r="R131" i="8" s="1"/>
  <c r="Y131" i="8" s="1"/>
  <c r="AB61" i="28"/>
  <c r="AB67" i="28" s="1"/>
  <c r="AB70" i="28" s="1"/>
  <c r="Y21" i="28" l="1"/>
  <c r="AE22" i="9" s="1"/>
  <c r="R92" i="8"/>
  <c r="R135" i="8"/>
  <c r="R57" i="8" s="1"/>
  <c r="AB73" i="28" s="1"/>
  <c r="W131" i="8"/>
  <c r="AE21" i="9" l="1"/>
  <c r="AC21" i="9"/>
  <c r="R69" i="8"/>
  <c r="R88" i="8" s="1"/>
  <c r="AB76" i="28" l="1"/>
  <c r="AB78" i="28" s="1"/>
  <c r="AB37" i="8" l="1"/>
  <c r="AB18" i="28"/>
  <c r="AX51" i="1" l="1"/>
  <c r="AD23" i="1"/>
  <c r="AD7" i="1" s="1"/>
  <c r="AY51" i="1"/>
  <c r="AC51" i="1"/>
  <c r="AD51" i="1"/>
  <c r="AC23" i="1"/>
  <c r="AC7" i="1" s="1"/>
  <c r="AD88" i="1" l="1"/>
  <c r="AD81" i="1"/>
  <c r="AD109" i="1"/>
  <c r="AC109" i="1"/>
  <c r="AC88" i="1"/>
  <c r="AC81" i="1"/>
  <c r="AD77" i="1"/>
  <c r="AD99" i="1"/>
  <c r="AD23" i="25"/>
  <c r="AC77" i="1"/>
  <c r="AC78" i="1" s="1"/>
  <c r="AC23" i="25"/>
  <c r="AB36" i="25" s="1"/>
  <c r="AB39" i="25" s="1"/>
  <c r="AB53" i="25" s="1"/>
  <c r="AB8" i="25" s="1"/>
  <c r="AB60" i="8" s="1"/>
  <c r="AC99" i="1"/>
  <c r="AC31" i="1" l="1"/>
  <c r="AX90" i="1"/>
  <c r="AC90" i="1"/>
  <c r="AY110" i="1"/>
  <c r="AD110" i="1"/>
  <c r="AC30" i="1"/>
  <c r="AX83" i="1"/>
  <c r="AC83" i="1"/>
  <c r="AX110" i="1"/>
  <c r="AC110" i="1"/>
  <c r="AE82" i="1"/>
  <c r="AY83" i="1"/>
  <c r="AD82" i="1"/>
  <c r="AD30" i="1"/>
  <c r="AD83" i="1"/>
  <c r="AD31" i="1"/>
  <c r="AD8" i="1" s="1"/>
  <c r="AD9" i="1" s="1"/>
  <c r="AD8" i="8" s="1"/>
  <c r="AD11" i="8" s="1"/>
  <c r="AD89" i="1"/>
  <c r="AE89" i="1"/>
  <c r="AY90" i="1"/>
  <c r="AD90" i="1"/>
  <c r="AC36" i="25"/>
  <c r="AC39" i="25" s="1"/>
  <c r="AC53" i="25" s="1"/>
  <c r="AC8" i="25" s="1"/>
  <c r="AC60" i="8" s="1"/>
  <c r="AB63" i="25"/>
  <c r="AB66" i="25" s="1"/>
  <c r="AB80" i="25" s="1"/>
  <c r="AB11" i="25" s="1"/>
  <c r="AB72" i="8" s="1"/>
  <c r="AB105" i="8" s="1"/>
  <c r="AD78" i="1"/>
  <c r="AZ51" i="1"/>
  <c r="AE51" i="1"/>
  <c r="AE23" i="1"/>
  <c r="AE7" i="1" s="1"/>
  <c r="AD102" i="1" l="1"/>
  <c r="AD104" i="1" s="1"/>
  <c r="AD35" i="1" s="1"/>
  <c r="AC8" i="1"/>
  <c r="AC9" i="1" s="1"/>
  <c r="AC116" i="1" s="1"/>
  <c r="AD113" i="1"/>
  <c r="AD116" i="1"/>
  <c r="AD20" i="25"/>
  <c r="AE30" i="25" s="1"/>
  <c r="AE7" i="25" s="1"/>
  <c r="AE59" i="8" s="1"/>
  <c r="AD34" i="21"/>
  <c r="AD86" i="21" s="1"/>
  <c r="AD87" i="21" s="1"/>
  <c r="AD123" i="21" s="1"/>
  <c r="AD140" i="21" s="1"/>
  <c r="AD34" i="20"/>
  <c r="AE9" i="1"/>
  <c r="AE99" i="1"/>
  <c r="AE84" i="1"/>
  <c r="AE77" i="1"/>
  <c r="AE78" i="1" s="1"/>
  <c r="AE23" i="25"/>
  <c r="AE111" i="1"/>
  <c r="AE91" i="1"/>
  <c r="AD105" i="1"/>
  <c r="BA51" i="1"/>
  <c r="AP45" i="1"/>
  <c r="AF23" i="1"/>
  <c r="AF7" i="1" s="1"/>
  <c r="AF51" i="1"/>
  <c r="AD106" i="1" l="1"/>
  <c r="AD141" i="21"/>
  <c r="AD23" i="21"/>
  <c r="AD7" i="21" s="1"/>
  <c r="AD29" i="8" s="1"/>
  <c r="AC113" i="1"/>
  <c r="AC8" i="8"/>
  <c r="AC11" i="8" s="1"/>
  <c r="AC102" i="1"/>
  <c r="AC104" i="1" s="1"/>
  <c r="AC118" i="1"/>
  <c r="AC36" i="1"/>
  <c r="AC117" i="1"/>
  <c r="AD118" i="1"/>
  <c r="AD36" i="1"/>
  <c r="AD10" i="1" s="1"/>
  <c r="AD14" i="8" s="1"/>
  <c r="AD17" i="8" s="1"/>
  <c r="AD23" i="8" s="1"/>
  <c r="AD24" i="8" s="1"/>
  <c r="AD117" i="1"/>
  <c r="AP47" i="1"/>
  <c r="BK47" i="1"/>
  <c r="AF9" i="1"/>
  <c r="AF111" i="1"/>
  <c r="AF84" i="1"/>
  <c r="AF23" i="25"/>
  <c r="AF99" i="1"/>
  <c r="AF77" i="1"/>
  <c r="AF78" i="1" s="1"/>
  <c r="AF91" i="1"/>
  <c r="AE92" i="1"/>
  <c r="AD36" i="25"/>
  <c r="AD39" i="25" s="1"/>
  <c r="AD53" i="25" s="1"/>
  <c r="AD8" i="25" s="1"/>
  <c r="AD60" i="8" s="1"/>
  <c r="AC63" i="25"/>
  <c r="AC66" i="25" s="1"/>
  <c r="AC80" i="25" s="1"/>
  <c r="AC11" i="25" s="1"/>
  <c r="AC72" i="8" s="1"/>
  <c r="AE85" i="1"/>
  <c r="AE114" i="1"/>
  <c r="AE116" i="1" s="1"/>
  <c r="AE102" i="1"/>
  <c r="AE104" i="1" s="1"/>
  <c r="AE35" i="1" s="1"/>
  <c r="AE8" i="8"/>
  <c r="AD169" i="20"/>
  <c r="AD176" i="20" s="1"/>
  <c r="AD177" i="20" s="1"/>
  <c r="AD196" i="20" s="1"/>
  <c r="AD213" i="20" s="1"/>
  <c r="AD259" i="20"/>
  <c r="AD266" i="20" s="1"/>
  <c r="AD267" i="20" s="1"/>
  <c r="AD286" i="20" s="1"/>
  <c r="AD79" i="20"/>
  <c r="AD86" i="20" s="1"/>
  <c r="AD87" i="20" s="1"/>
  <c r="AD106" i="20" s="1"/>
  <c r="AD123" i="20" s="1"/>
  <c r="AD23" i="20" s="1"/>
  <c r="BB51" i="1"/>
  <c r="AG51" i="1"/>
  <c r="AG23" i="1"/>
  <c r="AG7" i="1" s="1"/>
  <c r="AP50" i="1"/>
  <c r="BK51" i="1" s="1"/>
  <c r="AD18" i="8" l="1"/>
  <c r="AC35" i="1"/>
  <c r="AC10" i="1" s="1"/>
  <c r="AC14" i="8" s="1"/>
  <c r="AC17" i="8" s="1"/>
  <c r="AC106" i="1"/>
  <c r="AC105" i="1"/>
  <c r="AC34" i="21"/>
  <c r="AC86" i="21" s="1"/>
  <c r="AC87" i="21" s="1"/>
  <c r="AC123" i="21" s="1"/>
  <c r="AC20" i="25"/>
  <c r="AD30" i="25" s="1"/>
  <c r="AD7" i="25" s="1"/>
  <c r="AD59" i="8" s="1"/>
  <c r="AC34" i="20"/>
  <c r="AD303" i="20"/>
  <c r="AD25" i="20" s="1"/>
  <c r="AD24" i="20"/>
  <c r="AD7" i="20" s="1"/>
  <c r="AD28" i="8" s="1"/>
  <c r="AD31" i="8" s="1"/>
  <c r="AE118" i="1"/>
  <c r="AE117" i="1"/>
  <c r="AE36" i="1"/>
  <c r="AE10" i="1" s="1"/>
  <c r="AE14" i="8" s="1"/>
  <c r="AE11" i="8"/>
  <c r="AF92" i="1"/>
  <c r="AE36" i="25"/>
  <c r="AE39" i="25" s="1"/>
  <c r="AE53" i="25" s="1"/>
  <c r="AE8" i="25" s="1"/>
  <c r="AE60" i="8" s="1"/>
  <c r="AD63" i="25"/>
  <c r="AD66" i="25" s="1"/>
  <c r="AD80" i="25" s="1"/>
  <c r="AD11" i="25" s="1"/>
  <c r="AD72" i="8" s="1"/>
  <c r="AG9" i="1"/>
  <c r="AG111" i="1"/>
  <c r="AG84" i="1"/>
  <c r="AP84" i="1" s="1"/>
  <c r="AG77" i="1"/>
  <c r="AG78" i="1" s="1"/>
  <c r="AG99" i="1"/>
  <c r="AP99" i="1" s="1"/>
  <c r="AG91" i="1"/>
  <c r="AP91" i="1" s="1"/>
  <c r="AG23" i="25"/>
  <c r="AE106" i="1"/>
  <c r="AE105" i="1"/>
  <c r="AP7" i="1"/>
  <c r="AF85" i="1"/>
  <c r="AF114" i="1"/>
  <c r="AF102" i="1"/>
  <c r="AF8" i="8"/>
  <c r="AF11" i="8" s="1"/>
  <c r="AF104" i="1"/>
  <c r="AF35" i="1" s="1"/>
  <c r="BC51" i="1"/>
  <c r="AP51" i="1"/>
  <c r="AP48" i="1"/>
  <c r="AP23" i="1"/>
  <c r="AH51" i="1"/>
  <c r="AH23" i="1"/>
  <c r="AH7" i="1" s="1"/>
  <c r="AC23" i="8" l="1"/>
  <c r="AC24" i="8" s="1"/>
  <c r="AC18" i="8"/>
  <c r="AC140" i="21"/>
  <c r="AO123" i="21"/>
  <c r="AC79" i="20"/>
  <c r="AC86" i="20" s="1"/>
  <c r="AC87" i="20" s="1"/>
  <c r="AC106" i="20" s="1"/>
  <c r="AC123" i="20" s="1"/>
  <c r="AC23" i="20" s="1"/>
  <c r="AC259" i="20"/>
  <c r="AC266" i="20" s="1"/>
  <c r="AC267" i="20" s="1"/>
  <c r="AC286" i="20" s="1"/>
  <c r="AC169" i="20"/>
  <c r="AC176" i="20" s="1"/>
  <c r="AC177" i="20" s="1"/>
  <c r="AC196" i="20" s="1"/>
  <c r="AC213" i="20" s="1"/>
  <c r="AP77" i="1"/>
  <c r="AP74" i="1" s="1"/>
  <c r="AD32" i="8"/>
  <c r="AD34" i="8"/>
  <c r="AD31" i="28" s="1"/>
  <c r="AD34" i="28" s="1"/>
  <c r="AP85" i="1"/>
  <c r="AP81" i="1"/>
  <c r="AP83" i="1" s="1"/>
  <c r="AP92" i="1"/>
  <c r="AP88" i="1"/>
  <c r="AP90" i="1" s="1"/>
  <c r="AH9" i="1"/>
  <c r="AH99" i="1"/>
  <c r="AH84" i="1"/>
  <c r="AH23" i="25"/>
  <c r="AH77" i="1"/>
  <c r="AH78" i="1" s="1"/>
  <c r="AH111" i="1"/>
  <c r="AH91" i="1"/>
  <c r="AF116" i="1"/>
  <c r="AF20" i="25"/>
  <c r="AG30" i="25" s="1"/>
  <c r="AG7" i="25" s="1"/>
  <c r="AF34" i="21"/>
  <c r="AF86" i="21" s="1"/>
  <c r="AF87" i="21" s="1"/>
  <c r="AF123" i="21" s="1"/>
  <c r="AF34" i="20"/>
  <c r="AF36" i="25"/>
  <c r="AF39" i="25" s="1"/>
  <c r="AF53" i="25" s="1"/>
  <c r="AF8" i="25" s="1"/>
  <c r="AF60" i="8" s="1"/>
  <c r="AE63" i="25"/>
  <c r="AE66" i="25" s="1"/>
  <c r="AE80" i="25" s="1"/>
  <c r="AE11" i="25" s="1"/>
  <c r="AE72" i="8" s="1"/>
  <c r="AE105" i="8" s="1"/>
  <c r="AG85" i="1"/>
  <c r="AD14" i="25"/>
  <c r="AG20" i="9" s="1"/>
  <c r="AE20" i="25"/>
  <c r="AF30" i="25" s="1"/>
  <c r="AF7" i="25" s="1"/>
  <c r="AF59" i="8" s="1"/>
  <c r="AE34" i="20"/>
  <c r="AE34" i="21"/>
  <c r="AF105" i="1"/>
  <c r="AF106" i="1"/>
  <c r="AG92" i="1"/>
  <c r="AP111" i="1"/>
  <c r="AP109" i="1" s="1"/>
  <c r="AG114" i="1"/>
  <c r="AG116" i="1" s="1"/>
  <c r="AG102" i="1"/>
  <c r="AG104" i="1" s="1"/>
  <c r="AG8" i="8"/>
  <c r="AG11" i="8" s="1"/>
  <c r="AP11" i="8" s="1"/>
  <c r="G8" i="32" s="1"/>
  <c r="AP9" i="1"/>
  <c r="AP97" i="1"/>
  <c r="AE17" i="8"/>
  <c r="BD51" i="1"/>
  <c r="AP78" i="1"/>
  <c r="AQ45" i="1"/>
  <c r="AP76" i="1"/>
  <c r="AI23" i="1"/>
  <c r="AI7" i="1" s="1"/>
  <c r="AI51" i="1"/>
  <c r="AF140" i="21" l="1"/>
  <c r="AC141" i="21"/>
  <c r="AC23" i="21"/>
  <c r="AO140" i="21"/>
  <c r="AO141" i="21" s="1"/>
  <c r="AC24" i="20"/>
  <c r="AC7" i="20" s="1"/>
  <c r="AC28" i="8" s="1"/>
  <c r="AC303" i="20"/>
  <c r="AC25" i="20" s="1"/>
  <c r="AQ47" i="1"/>
  <c r="BL47" i="1"/>
  <c r="AD16" i="27"/>
  <c r="AD37" i="27" s="1"/>
  <c r="AD39" i="27" s="1"/>
  <c r="AD35" i="8"/>
  <c r="AP8" i="8"/>
  <c r="AP102" i="1"/>
  <c r="AP101" i="1" s="1"/>
  <c r="AH5" i="9"/>
  <c r="AG106" i="1"/>
  <c r="AG105" i="1"/>
  <c r="AP114" i="1"/>
  <c r="AP113" i="1" s="1"/>
  <c r="AF169" i="20"/>
  <c r="AF176" i="20" s="1"/>
  <c r="AF177" i="20" s="1"/>
  <c r="AF196" i="20" s="1"/>
  <c r="AF213" i="20" s="1"/>
  <c r="AF259" i="20"/>
  <c r="AF266" i="20" s="1"/>
  <c r="AF267" i="20" s="1"/>
  <c r="AF286" i="20" s="1"/>
  <c r="AF79" i="20"/>
  <c r="AF86" i="20" s="1"/>
  <c r="AF87" i="20" s="1"/>
  <c r="AF106" i="20" s="1"/>
  <c r="AF123" i="20" s="1"/>
  <c r="AF23" i="20" s="1"/>
  <c r="AG59" i="8"/>
  <c r="AH92" i="1"/>
  <c r="AG36" i="25"/>
  <c r="AG39" i="25" s="1"/>
  <c r="AG53" i="25" s="1"/>
  <c r="AG8" i="25" s="1"/>
  <c r="AG60" i="8" s="1"/>
  <c r="AF63" i="25"/>
  <c r="AF66" i="25" s="1"/>
  <c r="AF80" i="25" s="1"/>
  <c r="AF11" i="25" s="1"/>
  <c r="AF72" i="8" s="1"/>
  <c r="AF105" i="8" s="1"/>
  <c r="AH114" i="1"/>
  <c r="AH116" i="1" s="1"/>
  <c r="AH8" i="8"/>
  <c r="AH102" i="1"/>
  <c r="AH104" i="1" s="1"/>
  <c r="AH35" i="1" s="1"/>
  <c r="AI9" i="1"/>
  <c r="AI99" i="1"/>
  <c r="AI84" i="1"/>
  <c r="AI77" i="1"/>
  <c r="AI78" i="1" s="1"/>
  <c r="AI111" i="1"/>
  <c r="AI91" i="1"/>
  <c r="AI23" i="25"/>
  <c r="AG20" i="25"/>
  <c r="AH30" i="25" s="1"/>
  <c r="AH7" i="25" s="1"/>
  <c r="AH59" i="8" s="1"/>
  <c r="AG34" i="20"/>
  <c r="AP34" i="20" s="1"/>
  <c r="AG34" i="21"/>
  <c r="AG86" i="21" s="1"/>
  <c r="AG87" i="21" s="1"/>
  <c r="AG123" i="21" s="1"/>
  <c r="AG140" i="21" s="1"/>
  <c r="AG118" i="1"/>
  <c r="AG117" i="1"/>
  <c r="AG36" i="1"/>
  <c r="AP110" i="1"/>
  <c r="AE259" i="20"/>
  <c r="AE266" i="20" s="1"/>
  <c r="AE267" i="20" s="1"/>
  <c r="AE286" i="20" s="1"/>
  <c r="AE79" i="20"/>
  <c r="AE86" i="20" s="1"/>
  <c r="AE87" i="20" s="1"/>
  <c r="AE106" i="20" s="1"/>
  <c r="AE169" i="20"/>
  <c r="AE176" i="20" s="1"/>
  <c r="AE177" i="20" s="1"/>
  <c r="AE196" i="20" s="1"/>
  <c r="AP116" i="1"/>
  <c r="AF118" i="1"/>
  <c r="AF36" i="1"/>
  <c r="AF10" i="1" s="1"/>
  <c r="AF14" i="8" s="1"/>
  <c r="AF17" i="8" s="1"/>
  <c r="AF117" i="1"/>
  <c r="AH85" i="1"/>
  <c r="AD19" i="27"/>
  <c r="AD21" i="27" s="1"/>
  <c r="AD7" i="27" s="1"/>
  <c r="AD39" i="8" s="1"/>
  <c r="AE23" i="8"/>
  <c r="AE18" i="8"/>
  <c r="AP98" i="1"/>
  <c r="BE51" i="1"/>
  <c r="AQ50" i="1"/>
  <c r="BL51" i="1" s="1"/>
  <c r="AJ23" i="1"/>
  <c r="AJ51" i="1"/>
  <c r="AG35" i="1"/>
  <c r="AP104" i="1"/>
  <c r="AP123" i="21" l="1"/>
  <c r="AG141" i="21"/>
  <c r="AG23" i="21"/>
  <c r="AG7" i="21" s="1"/>
  <c r="AG29" i="8" s="1"/>
  <c r="AC7" i="21"/>
  <c r="AO23" i="21"/>
  <c r="AF141" i="21"/>
  <c r="AF23" i="21"/>
  <c r="AP140" i="21"/>
  <c r="AP141" i="21" s="1"/>
  <c r="AQ51" i="1"/>
  <c r="AQ48" i="1"/>
  <c r="AG10" i="1"/>
  <c r="AP10" i="1" s="1"/>
  <c r="AD40" i="27"/>
  <c r="AD8" i="27" s="1"/>
  <c r="AH117" i="1"/>
  <c r="AH118" i="1"/>
  <c r="AH36" i="1"/>
  <c r="AH10" i="1" s="1"/>
  <c r="AH14" i="8" s="1"/>
  <c r="AP117" i="1"/>
  <c r="AP118" i="1"/>
  <c r="AE213" i="20"/>
  <c r="AQ23" i="1"/>
  <c r="AJ7" i="1"/>
  <c r="AP36" i="1"/>
  <c r="AG63" i="25"/>
  <c r="AG66" i="25" s="1"/>
  <c r="AG80" i="25" s="1"/>
  <c r="AG11" i="25" s="1"/>
  <c r="AG72" i="8" s="1"/>
  <c r="AG105" i="8" s="1"/>
  <c r="AH36" i="25"/>
  <c r="AH39" i="25" s="1"/>
  <c r="AH53" i="25" s="1"/>
  <c r="AH8" i="25" s="1"/>
  <c r="AH60" i="8" s="1"/>
  <c r="AI114" i="1"/>
  <c r="AI116" i="1" s="1"/>
  <c r="AI8" i="8"/>
  <c r="AI11" i="8" s="1"/>
  <c r="AI102" i="1"/>
  <c r="AI104" i="1" s="1"/>
  <c r="AH11" i="8"/>
  <c r="AP34" i="21"/>
  <c r="AE123" i="20"/>
  <c r="AG259" i="20"/>
  <c r="AG266" i="20" s="1"/>
  <c r="AG267" i="20" s="1"/>
  <c r="AG286" i="20" s="1"/>
  <c r="AP286" i="20" s="1"/>
  <c r="AG169" i="20"/>
  <c r="AG176" i="20" s="1"/>
  <c r="AG177" i="20" s="1"/>
  <c r="AG196" i="20" s="1"/>
  <c r="AG213" i="20" s="1"/>
  <c r="AG79" i="20"/>
  <c r="AG86" i="20" s="1"/>
  <c r="AG87" i="20" s="1"/>
  <c r="AG106" i="20" s="1"/>
  <c r="AG123" i="20" s="1"/>
  <c r="AG23" i="20" s="1"/>
  <c r="AI92" i="1"/>
  <c r="AI85" i="1"/>
  <c r="AH106" i="1"/>
  <c r="AH105" i="1"/>
  <c r="AF24" i="20"/>
  <c r="AF7" i="20" s="1"/>
  <c r="AF28" i="8" s="1"/>
  <c r="AF303" i="20"/>
  <c r="AF25" i="20" s="1"/>
  <c r="AH6" i="9"/>
  <c r="AF23" i="8"/>
  <c r="AF18" i="8"/>
  <c r="AE24" i="8"/>
  <c r="AP106" i="1"/>
  <c r="BF51" i="1"/>
  <c r="AK23" i="1"/>
  <c r="AK7" i="1" s="1"/>
  <c r="AK51" i="1"/>
  <c r="AP105" i="1"/>
  <c r="AP35" i="1"/>
  <c r="AF7" i="21" l="1"/>
  <c r="AP23" i="21"/>
  <c r="AC29" i="8"/>
  <c r="AO7" i="21"/>
  <c r="AG14" i="8"/>
  <c r="AP14" i="8" s="1"/>
  <c r="AG14" i="25"/>
  <c r="AH20" i="9" s="1"/>
  <c r="AD106" i="8"/>
  <c r="AI105" i="1"/>
  <c r="AI106" i="1"/>
  <c r="AI35" i="1"/>
  <c r="AK9" i="1"/>
  <c r="AK111" i="1"/>
  <c r="AK84" i="1"/>
  <c r="AK77" i="1"/>
  <c r="AK78" i="1" s="1"/>
  <c r="AK23" i="25"/>
  <c r="AK99" i="1"/>
  <c r="AK91" i="1"/>
  <c r="AG24" i="20"/>
  <c r="AG7" i="20" s="1"/>
  <c r="AG28" i="8" s="1"/>
  <c r="AG31" i="8" s="1"/>
  <c r="AG32" i="8" s="1"/>
  <c r="AG303" i="20"/>
  <c r="AG25" i="20" s="1"/>
  <c r="AE23" i="20"/>
  <c r="AP123" i="20"/>
  <c r="AI20" i="25"/>
  <c r="AJ30" i="25" s="1"/>
  <c r="AJ7" i="25" s="1"/>
  <c r="AI34" i="20"/>
  <c r="AI34" i="21"/>
  <c r="AI86" i="21" s="1"/>
  <c r="AI87" i="21" s="1"/>
  <c r="AI123" i="21" s="1"/>
  <c r="AE303" i="20"/>
  <c r="AP213" i="20"/>
  <c r="AE24" i="20"/>
  <c r="AP106" i="20"/>
  <c r="AH20" i="25"/>
  <c r="AI30" i="25" s="1"/>
  <c r="AI7" i="25" s="1"/>
  <c r="AI59" i="8" s="1"/>
  <c r="AH34" i="21"/>
  <c r="AH34" i="20"/>
  <c r="AI118" i="1"/>
  <c r="AI36" i="1"/>
  <c r="AI117" i="1"/>
  <c r="AJ9" i="1"/>
  <c r="AJ111" i="1"/>
  <c r="AJ84" i="1"/>
  <c r="AQ84" i="1" s="1"/>
  <c r="AJ99" i="1"/>
  <c r="AQ99" i="1" s="1"/>
  <c r="AJ77" i="1"/>
  <c r="AJ91" i="1"/>
  <c r="AQ91" i="1" s="1"/>
  <c r="AJ23" i="25"/>
  <c r="AQ7" i="1"/>
  <c r="AP196" i="20"/>
  <c r="AF24" i="8"/>
  <c r="AH17" i="8"/>
  <c r="BG51" i="1"/>
  <c r="AR45" i="1"/>
  <c r="AL23" i="1"/>
  <c r="AL7" i="1" s="1"/>
  <c r="AL51" i="1"/>
  <c r="AG17" i="8" l="1"/>
  <c r="AG23" i="8" s="1"/>
  <c r="AI140" i="21"/>
  <c r="AF29" i="8"/>
  <c r="AP7" i="21"/>
  <c r="AO29" i="8"/>
  <c r="AC31" i="8"/>
  <c r="AP24" i="20"/>
  <c r="AR47" i="1"/>
  <c r="BM47" i="1"/>
  <c r="AI10" i="1"/>
  <c r="AI14" i="8" s="1"/>
  <c r="AI17" i="8" s="1"/>
  <c r="AQ92" i="1"/>
  <c r="AQ88" i="1"/>
  <c r="AQ90" i="1" s="1"/>
  <c r="AQ85" i="1"/>
  <c r="AQ81" i="1"/>
  <c r="AQ83" i="1" s="1"/>
  <c r="AI36" i="25"/>
  <c r="AI39" i="25" s="1"/>
  <c r="AI53" i="25" s="1"/>
  <c r="AI8" i="25" s="1"/>
  <c r="AI60" i="8" s="1"/>
  <c r="AH63" i="25"/>
  <c r="AH66" i="25" s="1"/>
  <c r="AH80" i="25" s="1"/>
  <c r="AH11" i="25" s="1"/>
  <c r="AH72" i="8" s="1"/>
  <c r="AQ77" i="1"/>
  <c r="AQ74" i="1" s="1"/>
  <c r="AJ78" i="1"/>
  <c r="AQ111" i="1"/>
  <c r="AQ109" i="1" s="1"/>
  <c r="AH259" i="20"/>
  <c r="AH266" i="20" s="1"/>
  <c r="AH267" i="20" s="1"/>
  <c r="AH286" i="20" s="1"/>
  <c r="AH79" i="20"/>
  <c r="AH86" i="20" s="1"/>
  <c r="AH87" i="20" s="1"/>
  <c r="AH106" i="20" s="1"/>
  <c r="AH169" i="20"/>
  <c r="AH176" i="20" s="1"/>
  <c r="AH177" i="20" s="1"/>
  <c r="AH196" i="20" s="1"/>
  <c r="AP303" i="20"/>
  <c r="AE25" i="20"/>
  <c r="AP25" i="20" s="1"/>
  <c r="AJ59" i="8"/>
  <c r="AK92" i="1"/>
  <c r="AJ36" i="25"/>
  <c r="AJ39" i="25" s="1"/>
  <c r="AJ53" i="25" s="1"/>
  <c r="AJ8" i="25" s="1"/>
  <c r="AJ60" i="8" s="1"/>
  <c r="AI63" i="25"/>
  <c r="AI66" i="25" s="1"/>
  <c r="AI80" i="25" s="1"/>
  <c r="AI11" i="25" s="1"/>
  <c r="AI72" i="8" s="1"/>
  <c r="AK85" i="1"/>
  <c r="AK8" i="8"/>
  <c r="AK114" i="1"/>
  <c r="AK116" i="1" s="1"/>
  <c r="AK102" i="1"/>
  <c r="AK104" i="1" s="1"/>
  <c r="AK35" i="1" s="1"/>
  <c r="AL9" i="1"/>
  <c r="AL99" i="1"/>
  <c r="AL84" i="1"/>
  <c r="AL77" i="1"/>
  <c r="AL78" i="1" s="1"/>
  <c r="AL23" i="25"/>
  <c r="AL111" i="1"/>
  <c r="AL91" i="1"/>
  <c r="AJ92" i="1"/>
  <c r="AQ97" i="1"/>
  <c r="AJ85" i="1"/>
  <c r="AJ114" i="1"/>
  <c r="AQ114" i="1" s="1"/>
  <c r="AJ8" i="8"/>
  <c r="AJ102" i="1"/>
  <c r="AQ102" i="1" s="1"/>
  <c r="AQ9" i="1"/>
  <c r="AI259" i="20"/>
  <c r="AI266" i="20" s="1"/>
  <c r="AI267" i="20" s="1"/>
  <c r="AI286" i="20" s="1"/>
  <c r="AI79" i="20"/>
  <c r="AI86" i="20" s="1"/>
  <c r="AI87" i="20" s="1"/>
  <c r="AI106" i="20" s="1"/>
  <c r="AI123" i="20" s="1"/>
  <c r="AI23" i="20" s="1"/>
  <c r="AI169" i="20"/>
  <c r="AI176" i="20" s="1"/>
  <c r="AI177" i="20" s="1"/>
  <c r="AI196" i="20" s="1"/>
  <c r="AI213" i="20" s="1"/>
  <c r="AP23" i="20"/>
  <c r="AE7" i="20"/>
  <c r="AH23" i="8"/>
  <c r="AH18" i="8"/>
  <c r="BH51" i="1"/>
  <c r="AM23" i="1"/>
  <c r="AM7" i="1" s="1"/>
  <c r="AM51" i="1"/>
  <c r="AR50" i="1"/>
  <c r="BM51" i="1" s="1"/>
  <c r="AG18" i="8" l="1"/>
  <c r="AP17" i="8"/>
  <c r="AP18" i="8" s="1"/>
  <c r="AC34" i="8"/>
  <c r="AC32" i="8"/>
  <c r="AP29" i="8"/>
  <c r="AF31" i="8"/>
  <c r="AI141" i="21"/>
  <c r="AI23" i="21"/>
  <c r="AJ116" i="1"/>
  <c r="AJ117" i="1" s="1"/>
  <c r="AJ104" i="1"/>
  <c r="AJ105" i="1" s="1"/>
  <c r="AE28" i="8"/>
  <c r="AP7" i="20"/>
  <c r="AI24" i="20"/>
  <c r="AI7" i="20" s="1"/>
  <c r="AI28" i="8" s="1"/>
  <c r="AI303" i="20"/>
  <c r="AI25" i="20" s="1"/>
  <c r="AJ118" i="1"/>
  <c r="AQ113" i="1"/>
  <c r="AQ98" i="1"/>
  <c r="AL85" i="1"/>
  <c r="AL114" i="1"/>
  <c r="AL116" i="1" s="1"/>
  <c r="AL102" i="1"/>
  <c r="AL104" i="1" s="1"/>
  <c r="AL8" i="8"/>
  <c r="AL11" i="8" s="1"/>
  <c r="AK106" i="1"/>
  <c r="AK105" i="1"/>
  <c r="AK11" i="8"/>
  <c r="AH213" i="20"/>
  <c r="AQ110" i="1"/>
  <c r="AH105" i="8"/>
  <c r="AI105" i="8"/>
  <c r="AM9" i="1"/>
  <c r="AM99" i="1"/>
  <c r="AR99" i="1" s="1"/>
  <c r="AM84" i="1"/>
  <c r="AT84" i="1" s="1"/>
  <c r="AM77" i="1"/>
  <c r="AR77" i="1" s="1"/>
  <c r="AM23" i="25"/>
  <c r="AM111" i="1"/>
  <c r="AM91" i="1"/>
  <c r="AT91" i="1" s="1"/>
  <c r="AR7" i="1"/>
  <c r="AQ101" i="1"/>
  <c r="AJ11" i="8"/>
  <c r="AQ8" i="8"/>
  <c r="AL92" i="1"/>
  <c r="AK36" i="25"/>
  <c r="AK39" i="25" s="1"/>
  <c r="AK53" i="25" s="1"/>
  <c r="AK8" i="25" s="1"/>
  <c r="AK60" i="8" s="1"/>
  <c r="AJ63" i="25"/>
  <c r="AJ66" i="25" s="1"/>
  <c r="AJ80" i="25" s="1"/>
  <c r="AJ11" i="25" s="1"/>
  <c r="AJ72" i="8" s="1"/>
  <c r="AJ105" i="8" s="1"/>
  <c r="AK117" i="1"/>
  <c r="AK118" i="1"/>
  <c r="AK36" i="1"/>
  <c r="AK10" i="1" s="1"/>
  <c r="AK14" i="8" s="1"/>
  <c r="AH123" i="20"/>
  <c r="AQ78" i="1"/>
  <c r="AQ76" i="1"/>
  <c r="AI23" i="8"/>
  <c r="AI18" i="8"/>
  <c r="AH24" i="8"/>
  <c r="AG24" i="8"/>
  <c r="AG34" i="8"/>
  <c r="AP23" i="8"/>
  <c r="AP24" i="8" s="1"/>
  <c r="AR51" i="1"/>
  <c r="AR48" i="1"/>
  <c r="AR23" i="1"/>
  <c r="AF32" i="8" l="1"/>
  <c r="AF34" i="8"/>
  <c r="AI7" i="21"/>
  <c r="AC16" i="27"/>
  <c r="AC35" i="8"/>
  <c r="AC31" i="28"/>
  <c r="AC34" i="28" s="1"/>
  <c r="AJ36" i="1"/>
  <c r="AJ10" i="1" s="1"/>
  <c r="AQ116" i="1"/>
  <c r="AQ117" i="1" s="1"/>
  <c r="AJ35" i="1"/>
  <c r="AQ35" i="1" s="1"/>
  <c r="AJ106" i="1"/>
  <c r="AM78" i="1"/>
  <c r="AQ104" i="1"/>
  <c r="AQ105" i="1" s="1"/>
  <c r="AT85" i="1"/>
  <c r="AT92" i="1"/>
  <c r="AR74" i="1"/>
  <c r="AR76" i="1" s="1"/>
  <c r="AR84" i="1"/>
  <c r="AR91" i="1"/>
  <c r="AL106" i="1"/>
  <c r="AL105" i="1"/>
  <c r="AL35" i="1"/>
  <c r="AH23" i="20"/>
  <c r="AJ20" i="25"/>
  <c r="AK30" i="25" s="1"/>
  <c r="AK7" i="25" s="1"/>
  <c r="AK59" i="8" s="1"/>
  <c r="AJ34" i="20"/>
  <c r="AJ34" i="21"/>
  <c r="AQ11" i="8"/>
  <c r="H8" i="32" s="1"/>
  <c r="AM92" i="1"/>
  <c r="AR9" i="1"/>
  <c r="AM8" i="8"/>
  <c r="AM114" i="1"/>
  <c r="AM102" i="1"/>
  <c r="AM104" i="1" s="1"/>
  <c r="AM116" i="1"/>
  <c r="AH303" i="20"/>
  <c r="AH24" i="20"/>
  <c r="AJ14" i="25"/>
  <c r="AI20" i="9" s="1"/>
  <c r="AK20" i="25"/>
  <c r="AL30" i="25" s="1"/>
  <c r="AL7" i="25" s="1"/>
  <c r="AL59" i="8" s="1"/>
  <c r="AK34" i="20"/>
  <c r="AK34" i="21"/>
  <c r="AL20" i="25"/>
  <c r="AM30" i="25" s="1"/>
  <c r="AM7" i="25" s="1"/>
  <c r="AL34" i="20"/>
  <c r="AL34" i="21"/>
  <c r="AL86" i="21" s="1"/>
  <c r="AL87" i="21" s="1"/>
  <c r="AL123" i="21" s="1"/>
  <c r="AP28" i="8"/>
  <c r="AE31" i="8"/>
  <c r="AT111" i="1"/>
  <c r="AR111" i="1"/>
  <c r="AR109" i="1" s="1"/>
  <c r="AK63" i="25"/>
  <c r="AK66" i="25" s="1"/>
  <c r="AK80" i="25" s="1"/>
  <c r="AK11" i="25" s="1"/>
  <c r="AK72" i="8" s="1"/>
  <c r="AL36" i="25"/>
  <c r="AL39" i="25" s="1"/>
  <c r="AL53" i="25" s="1"/>
  <c r="AL8" i="25" s="1"/>
  <c r="AL60" i="8" s="1"/>
  <c r="AM85" i="1"/>
  <c r="AL118" i="1"/>
  <c r="AL117" i="1"/>
  <c r="AL36" i="1"/>
  <c r="AI24" i="8"/>
  <c r="AR97" i="1"/>
  <c r="AG16" i="27"/>
  <c r="AG31" i="28"/>
  <c r="AG35" i="8"/>
  <c r="AK17" i="8"/>
  <c r="AR78" i="1"/>
  <c r="AX23" i="1"/>
  <c r="AX7" i="1" s="1"/>
  <c r="AQ36" i="1" l="1"/>
  <c r="AI29" i="8"/>
  <c r="AL140" i="21"/>
  <c r="AC19" i="27"/>
  <c r="AC21" i="27" s="1"/>
  <c r="AC37" i="27"/>
  <c r="AC39" i="27" s="1"/>
  <c r="AF31" i="28"/>
  <c r="AF34" i="28" s="1"/>
  <c r="AF16" i="27"/>
  <c r="AF35" i="8"/>
  <c r="AQ118" i="1"/>
  <c r="AL10" i="1"/>
  <c r="AL14" i="8" s="1"/>
  <c r="AL17" i="8" s="1"/>
  <c r="AQ106" i="1"/>
  <c r="AR102" i="1"/>
  <c r="AR101" i="1" s="1"/>
  <c r="AR92" i="1"/>
  <c r="AR88" i="1"/>
  <c r="AR90" i="1" s="1"/>
  <c r="AR85" i="1"/>
  <c r="AR81" i="1"/>
  <c r="AR83" i="1" s="1"/>
  <c r="AM35" i="1"/>
  <c r="AR35" i="1" s="1"/>
  <c r="AR104" i="1"/>
  <c r="AR105" i="1" s="1"/>
  <c r="AX9" i="1"/>
  <c r="AX111" i="1"/>
  <c r="AX91" i="1"/>
  <c r="AX92" i="1" s="1"/>
  <c r="AX23" i="25"/>
  <c r="AX99" i="1"/>
  <c r="AX84" i="1"/>
  <c r="AX85" i="1" s="1"/>
  <c r="AX77" i="1"/>
  <c r="AX78" i="1" s="1"/>
  <c r="AR110" i="1"/>
  <c r="AL259" i="20"/>
  <c r="AL266" i="20" s="1"/>
  <c r="AL267" i="20" s="1"/>
  <c r="AL286" i="20" s="1"/>
  <c r="AL79" i="20"/>
  <c r="AL86" i="20" s="1"/>
  <c r="AL87" i="20" s="1"/>
  <c r="AL106" i="20" s="1"/>
  <c r="AL123" i="20" s="1"/>
  <c r="AL23" i="20" s="1"/>
  <c r="AL169" i="20"/>
  <c r="AL176" i="20" s="1"/>
  <c r="AL177" i="20" s="1"/>
  <c r="AL196" i="20" s="1"/>
  <c r="AL213" i="20" s="1"/>
  <c r="AH25" i="20"/>
  <c r="AM118" i="1"/>
  <c r="AM117" i="1"/>
  <c r="AM36" i="1"/>
  <c r="AR116" i="1"/>
  <c r="AT114" i="1"/>
  <c r="AR114" i="1"/>
  <c r="AR113" i="1" s="1"/>
  <c r="AI5" i="9"/>
  <c r="AJ169" i="20"/>
  <c r="AJ176" i="20" s="1"/>
  <c r="AJ177" i="20" s="1"/>
  <c r="AJ196" i="20" s="1"/>
  <c r="AJ79" i="20"/>
  <c r="AJ86" i="20" s="1"/>
  <c r="AJ87" i="20" s="1"/>
  <c r="AJ106" i="20" s="1"/>
  <c r="AJ259" i="20"/>
  <c r="AJ266" i="20" s="1"/>
  <c r="AJ267" i="20" s="1"/>
  <c r="AJ286" i="20" s="1"/>
  <c r="AQ286" i="20" s="1"/>
  <c r="AQ34" i="20"/>
  <c r="AP31" i="8"/>
  <c r="AP32" i="8" s="1"/>
  <c r="AE32" i="8"/>
  <c r="AE34" i="8"/>
  <c r="AM59" i="8"/>
  <c r="AK169" i="20"/>
  <c r="AK176" i="20" s="1"/>
  <c r="AK177" i="20" s="1"/>
  <c r="AK196" i="20" s="1"/>
  <c r="AK79" i="20"/>
  <c r="AK86" i="20" s="1"/>
  <c r="AK87" i="20" s="1"/>
  <c r="AK106" i="20" s="1"/>
  <c r="AK259" i="20"/>
  <c r="AK266" i="20" s="1"/>
  <c r="AK267" i="20" s="1"/>
  <c r="AK286" i="20" s="1"/>
  <c r="AM105" i="1"/>
  <c r="AM106" i="1"/>
  <c r="AM11" i="8"/>
  <c r="AR8" i="8"/>
  <c r="AQ10" i="1"/>
  <c r="AJ14" i="8"/>
  <c r="AJ86" i="21"/>
  <c r="AJ87" i="21" s="1"/>
  <c r="AJ123" i="21" s="1"/>
  <c r="AQ34" i="21"/>
  <c r="AK105" i="8"/>
  <c r="AH7" i="20"/>
  <c r="AG34" i="28"/>
  <c r="AK23" i="8"/>
  <c r="AK18" i="8"/>
  <c r="AG19" i="27"/>
  <c r="AG21" i="27" s="1"/>
  <c r="AG7" i="27" s="1"/>
  <c r="AG39" i="8" s="1"/>
  <c r="AG37" i="27"/>
  <c r="AG39" i="27" s="1"/>
  <c r="AR98" i="1"/>
  <c r="AY23" i="1"/>
  <c r="AY7" i="1" s="1"/>
  <c r="AC7" i="27" l="1"/>
  <c r="AC39" i="8" s="1"/>
  <c r="AC40" i="27"/>
  <c r="AL141" i="21"/>
  <c r="AL23" i="21"/>
  <c r="BG141" i="21"/>
  <c r="AJ140" i="21"/>
  <c r="AQ123" i="21"/>
  <c r="AF19" i="27"/>
  <c r="AF21" i="27" s="1"/>
  <c r="AF37" i="27"/>
  <c r="AF39" i="27" s="1"/>
  <c r="AI31" i="8"/>
  <c r="AM10" i="1"/>
  <c r="AR106" i="1"/>
  <c r="AY9" i="1"/>
  <c r="AY77" i="1"/>
  <c r="AY78" i="1" s="1"/>
  <c r="AY23" i="25"/>
  <c r="AY99" i="1"/>
  <c r="AY91" i="1"/>
  <c r="AY92" i="1" s="1"/>
  <c r="AY111" i="1"/>
  <c r="AY84" i="1"/>
  <c r="AY85" i="1" s="1"/>
  <c r="AW36" i="25"/>
  <c r="AW39" i="25" s="1"/>
  <c r="AW53" i="25" s="1"/>
  <c r="AW8" i="25" s="1"/>
  <c r="AW60" i="8" s="1"/>
  <c r="AM63" i="25"/>
  <c r="AM66" i="25" s="1"/>
  <c r="AM80" i="25" s="1"/>
  <c r="AM11" i="25" s="1"/>
  <c r="AM72" i="8" s="1"/>
  <c r="AX114" i="1"/>
  <c r="AX116" i="1" s="1"/>
  <c r="AX102" i="1"/>
  <c r="AX104" i="1" s="1"/>
  <c r="AX8" i="8"/>
  <c r="AX11" i="8" s="1"/>
  <c r="AH28" i="8"/>
  <c r="AQ14" i="8"/>
  <c r="AJ17" i="8"/>
  <c r="AM20" i="25"/>
  <c r="AW30" i="25" s="1"/>
  <c r="AW7" i="25" s="1"/>
  <c r="AW59" i="8" s="1"/>
  <c r="AM34" i="21"/>
  <c r="AM34" i="20"/>
  <c r="AR11" i="8"/>
  <c r="I8" i="32" s="1"/>
  <c r="AK123" i="20"/>
  <c r="AE31" i="28"/>
  <c r="AE16" i="27"/>
  <c r="AE35" i="8"/>
  <c r="AP34" i="8"/>
  <c r="AJ213" i="20"/>
  <c r="AQ196" i="20"/>
  <c r="AL24" i="20"/>
  <c r="AL7" i="20" s="1"/>
  <c r="AL28" i="8" s="1"/>
  <c r="AL303" i="20"/>
  <c r="AL25" i="20" s="1"/>
  <c r="AK213" i="20"/>
  <c r="AJ123" i="20"/>
  <c r="AQ106" i="20"/>
  <c r="AI6" i="9"/>
  <c r="AR117" i="1"/>
  <c r="AR118" i="1"/>
  <c r="AR36" i="1"/>
  <c r="AG40" i="27"/>
  <c r="AG106" i="8" s="1"/>
  <c r="AL23" i="8"/>
  <c r="AL18" i="8"/>
  <c r="AK24" i="8"/>
  <c r="AZ23" i="1"/>
  <c r="AZ7" i="1" s="1"/>
  <c r="AI32" i="8" l="1"/>
  <c r="AI34" i="8"/>
  <c r="AF7" i="27"/>
  <c r="AF39" i="8" s="1"/>
  <c r="AF40" i="27"/>
  <c r="AL7" i="21"/>
  <c r="AC106" i="8"/>
  <c r="AC8" i="27"/>
  <c r="AJ141" i="21"/>
  <c r="AJ23" i="21"/>
  <c r="BE141" i="21"/>
  <c r="AQ140" i="21"/>
  <c r="AQ141" i="21" s="1"/>
  <c r="AR10" i="1"/>
  <c r="AM14" i="8"/>
  <c r="AX106" i="1"/>
  <c r="AX105" i="1"/>
  <c r="AX35" i="1"/>
  <c r="AX118" i="1"/>
  <c r="AX117" i="1"/>
  <c r="AX36" i="1"/>
  <c r="AX36" i="25"/>
  <c r="AX39" i="25" s="1"/>
  <c r="AX53" i="25" s="1"/>
  <c r="AX8" i="25" s="1"/>
  <c r="AX60" i="8" s="1"/>
  <c r="AW63" i="25"/>
  <c r="AW66" i="25" s="1"/>
  <c r="AW80" i="25" s="1"/>
  <c r="AW11" i="25" s="1"/>
  <c r="AW72" i="8" s="1"/>
  <c r="AZ9" i="1"/>
  <c r="AZ99" i="1"/>
  <c r="AZ91" i="1"/>
  <c r="AZ84" i="1"/>
  <c r="AZ111" i="1"/>
  <c r="AZ23" i="25"/>
  <c r="AZ77" i="1"/>
  <c r="AX20" i="25"/>
  <c r="AY30" i="25" s="1"/>
  <c r="AY7" i="25" s="1"/>
  <c r="AX34" i="21"/>
  <c r="AX86" i="21" s="1"/>
  <c r="AX87" i="21" s="1"/>
  <c r="AX123" i="21" s="1"/>
  <c r="AX34" i="20"/>
  <c r="AY114" i="1"/>
  <c r="AY116" i="1" s="1"/>
  <c r="AY102" i="1"/>
  <c r="AY104" i="1" s="1"/>
  <c r="AY8" i="8"/>
  <c r="AY11" i="8" s="1"/>
  <c r="AK303" i="20"/>
  <c r="AK24" i="20"/>
  <c r="AH8" i="9"/>
  <c r="AP35" i="8"/>
  <c r="AE37" i="27"/>
  <c r="AE39" i="27" s="1"/>
  <c r="AE19" i="27"/>
  <c r="AE21" i="27" s="1"/>
  <c r="AJ5" i="9"/>
  <c r="AM86" i="21"/>
  <c r="AM87" i="21" s="1"/>
  <c r="AM123" i="21" s="1"/>
  <c r="AR34" i="21"/>
  <c r="AJ23" i="8"/>
  <c r="AQ17" i="8"/>
  <c r="AQ18" i="8" s="1"/>
  <c r="AJ18" i="8"/>
  <c r="AJ23" i="20"/>
  <c r="AQ123" i="20"/>
  <c r="AJ24" i="20"/>
  <c r="AQ24" i="20" s="1"/>
  <c r="AJ303" i="20"/>
  <c r="AQ213" i="20"/>
  <c r="AE34" i="28"/>
  <c r="AP34" i="28" s="1"/>
  <c r="AP31" i="28"/>
  <c r="AK23" i="20"/>
  <c r="AM259" i="20"/>
  <c r="AM266" i="20" s="1"/>
  <c r="AM267" i="20" s="1"/>
  <c r="AM286" i="20" s="1"/>
  <c r="AR286" i="20" s="1"/>
  <c r="AM79" i="20"/>
  <c r="AM86" i="20" s="1"/>
  <c r="AM87" i="20" s="1"/>
  <c r="AM106" i="20" s="1"/>
  <c r="AM169" i="20"/>
  <c r="AM176" i="20" s="1"/>
  <c r="AM177" i="20" s="1"/>
  <c r="AM196" i="20" s="1"/>
  <c r="AR34" i="20"/>
  <c r="AH31" i="8"/>
  <c r="AG8" i="27"/>
  <c r="AL24" i="8"/>
  <c r="BA23" i="1"/>
  <c r="BA7" i="1" s="1"/>
  <c r="AF8" i="27" l="1"/>
  <c r="AF106" i="8"/>
  <c r="AI35" i="8"/>
  <c r="AI31" i="28"/>
  <c r="AI34" i="28" s="1"/>
  <c r="AI16" i="27"/>
  <c r="AM140" i="21"/>
  <c r="AR123" i="21"/>
  <c r="AT123" i="21"/>
  <c r="AX140" i="21"/>
  <c r="AJ7" i="21"/>
  <c r="AQ23" i="21"/>
  <c r="AL29" i="8"/>
  <c r="AX10" i="1"/>
  <c r="AX14" i="8" s="1"/>
  <c r="AX17" i="8" s="1"/>
  <c r="AX18" i="8" s="1"/>
  <c r="AM17" i="8"/>
  <c r="AR14" i="8"/>
  <c r="AY20" i="25"/>
  <c r="AZ30" i="25" s="1"/>
  <c r="AZ7" i="25" s="1"/>
  <c r="AZ59" i="8" s="1"/>
  <c r="AY34" i="21"/>
  <c r="AY86" i="21" s="1"/>
  <c r="AY87" i="21" s="1"/>
  <c r="AY123" i="21" s="1"/>
  <c r="AY140" i="21" s="1"/>
  <c r="AY34" i="20"/>
  <c r="AY106" i="1"/>
  <c r="AY105" i="1"/>
  <c r="AZ85" i="1"/>
  <c r="BA9" i="1"/>
  <c r="BA91" i="1"/>
  <c r="BA92" i="1" s="1"/>
  <c r="BA23" i="25"/>
  <c r="BA99" i="1"/>
  <c r="BA77" i="1"/>
  <c r="BA78" i="1" s="1"/>
  <c r="BA111" i="1"/>
  <c r="BA84" i="1"/>
  <c r="BA85" i="1" s="1"/>
  <c r="AY117" i="1"/>
  <c r="AY118" i="1"/>
  <c r="AY36" i="1"/>
  <c r="AX169" i="20"/>
  <c r="AX176" i="20" s="1"/>
  <c r="AX177" i="20" s="1"/>
  <c r="AX196" i="20" s="1"/>
  <c r="AX213" i="20" s="1"/>
  <c r="AX79" i="20"/>
  <c r="AX86" i="20" s="1"/>
  <c r="AX87" i="20" s="1"/>
  <c r="AX106" i="20" s="1"/>
  <c r="AX123" i="20" s="1"/>
  <c r="AX23" i="20" s="1"/>
  <c r="AX259" i="20"/>
  <c r="AX266" i="20" s="1"/>
  <c r="AX267" i="20" s="1"/>
  <c r="AX286" i="20" s="1"/>
  <c r="AY59" i="8"/>
  <c r="AZ78" i="1"/>
  <c r="AY36" i="25"/>
  <c r="AY39" i="25" s="1"/>
  <c r="AY53" i="25" s="1"/>
  <c r="AY8" i="25" s="1"/>
  <c r="AY60" i="8" s="1"/>
  <c r="AX63" i="25"/>
  <c r="AX66" i="25" s="1"/>
  <c r="AX80" i="25" s="1"/>
  <c r="AX11" i="25" s="1"/>
  <c r="AX72" i="8" s="1"/>
  <c r="AZ92" i="1"/>
  <c r="AZ102" i="1"/>
  <c r="AZ8" i="8"/>
  <c r="AZ114" i="1"/>
  <c r="AM213" i="20"/>
  <c r="AR196" i="20"/>
  <c r="AK7" i="20"/>
  <c r="AJ25" i="20"/>
  <c r="AQ25" i="20" s="1"/>
  <c r="AQ303" i="20"/>
  <c r="AJ24" i="8"/>
  <c r="AQ23" i="8"/>
  <c r="AQ24" i="8" s="1"/>
  <c r="AH9" i="9"/>
  <c r="AH10" i="9"/>
  <c r="AH32" i="8"/>
  <c r="AH34" i="8"/>
  <c r="AM123" i="20"/>
  <c r="AR106" i="20"/>
  <c r="AJ7" i="20"/>
  <c r="AQ23" i="20"/>
  <c r="AJ6" i="9"/>
  <c r="AE7" i="27"/>
  <c r="AE39" i="8" s="1"/>
  <c r="AP39" i="8" s="1"/>
  <c r="AE40" i="27"/>
  <c r="AK25" i="20"/>
  <c r="BB23" i="1"/>
  <c r="BB7" i="1" s="1"/>
  <c r="AY35" i="1"/>
  <c r="BJ123" i="21" l="1"/>
  <c r="AJ29" i="8"/>
  <c r="AQ7" i="21"/>
  <c r="AM141" i="21"/>
  <c r="AM23" i="21"/>
  <c r="BH141" i="21"/>
  <c r="AR140" i="21"/>
  <c r="AT140" i="21"/>
  <c r="AT141" i="21" s="1"/>
  <c r="AY141" i="21"/>
  <c r="AY23" i="21"/>
  <c r="AY7" i="21" s="1"/>
  <c r="AY29" i="8" s="1"/>
  <c r="AL31" i="8"/>
  <c r="AX141" i="21"/>
  <c r="AX23" i="21"/>
  <c r="BJ140" i="21"/>
  <c r="BJ141" i="21" s="1"/>
  <c r="AI19" i="27"/>
  <c r="AI21" i="27" s="1"/>
  <c r="AI37" i="27"/>
  <c r="AI39" i="27" s="1"/>
  <c r="AX23" i="8"/>
  <c r="AX24" i="8" s="1"/>
  <c r="AM18" i="8"/>
  <c r="AM23" i="8"/>
  <c r="AR17" i="8"/>
  <c r="AR18" i="8" s="1"/>
  <c r="AZ116" i="1"/>
  <c r="AZ36" i="1" s="1"/>
  <c r="BB9" i="1"/>
  <c r="BB111" i="1"/>
  <c r="BK111" i="1" s="1"/>
  <c r="BB91" i="1"/>
  <c r="BK91" i="1" s="1"/>
  <c r="BB99" i="1"/>
  <c r="BK99" i="1" s="1"/>
  <c r="BB84" i="1"/>
  <c r="BB85" i="1" s="1"/>
  <c r="BB23" i="25"/>
  <c r="BB77" i="1"/>
  <c r="BK77" i="1" s="1"/>
  <c r="AZ104" i="1"/>
  <c r="BA114" i="1"/>
  <c r="BA116" i="1" s="1"/>
  <c r="BA8" i="8"/>
  <c r="BA11" i="8" s="1"/>
  <c r="BA102" i="1"/>
  <c r="BA104" i="1" s="1"/>
  <c r="AY169" i="20"/>
  <c r="AY176" i="20" s="1"/>
  <c r="AY177" i="20" s="1"/>
  <c r="AY196" i="20" s="1"/>
  <c r="AY213" i="20" s="1"/>
  <c r="AY259" i="20"/>
  <c r="AY266" i="20" s="1"/>
  <c r="AY267" i="20" s="1"/>
  <c r="AY286" i="20" s="1"/>
  <c r="AY79" i="20"/>
  <c r="AY86" i="20" s="1"/>
  <c r="AY87" i="20" s="1"/>
  <c r="AY106" i="20" s="1"/>
  <c r="AY123" i="20" s="1"/>
  <c r="AY23" i="20" s="1"/>
  <c r="AZ11" i="8"/>
  <c r="AX24" i="20"/>
  <c r="AX7" i="20" s="1"/>
  <c r="AX28" i="8" s="1"/>
  <c r="AX303" i="20"/>
  <c r="AX25" i="20" s="1"/>
  <c r="AZ36" i="25"/>
  <c r="AZ39" i="25" s="1"/>
  <c r="AZ53" i="25" s="1"/>
  <c r="AZ8" i="25" s="1"/>
  <c r="AZ60" i="8" s="1"/>
  <c r="AY63" i="25"/>
  <c r="AY66" i="25" s="1"/>
  <c r="AY80" i="25" s="1"/>
  <c r="AY11" i="25" s="1"/>
  <c r="BK7" i="1"/>
  <c r="AJ28" i="8"/>
  <c r="AQ7" i="20"/>
  <c r="AM23" i="20"/>
  <c r="AR123" i="20"/>
  <c r="AK28" i="8"/>
  <c r="AE8" i="27"/>
  <c r="AE106" i="8"/>
  <c r="AH16" i="27"/>
  <c r="AH31" i="28"/>
  <c r="AH35" i="8"/>
  <c r="AM24" i="20"/>
  <c r="AR24" i="20" s="1"/>
  <c r="AM303" i="20"/>
  <c r="AR213" i="20"/>
  <c r="AY10" i="1"/>
  <c r="AY14" i="8" s="1"/>
  <c r="AY17" i="8" s="1"/>
  <c r="BC23" i="1"/>
  <c r="BC7" i="1" s="1"/>
  <c r="BK23" i="1"/>
  <c r="AI40" i="27" l="1"/>
  <c r="AI7" i="27"/>
  <c r="AI39" i="8" s="1"/>
  <c r="AL32" i="8"/>
  <c r="AL34" i="8"/>
  <c r="AX7" i="21"/>
  <c r="BJ23" i="21"/>
  <c r="AR141" i="21"/>
  <c r="BM141" i="21"/>
  <c r="AM7" i="21"/>
  <c r="AR23" i="21"/>
  <c r="AT23" i="21"/>
  <c r="AQ29" i="8"/>
  <c r="AR23" i="8"/>
  <c r="AR24" i="8" s="1"/>
  <c r="AM24" i="8"/>
  <c r="AZ117" i="1"/>
  <c r="AZ118" i="1"/>
  <c r="BK109" i="1"/>
  <c r="BK110" i="1" s="1"/>
  <c r="BK92" i="1"/>
  <c r="BK88" i="1"/>
  <c r="BK90" i="1" s="1"/>
  <c r="BK78" i="1"/>
  <c r="BK74" i="1"/>
  <c r="BK76" i="1" s="1"/>
  <c r="BK97" i="1"/>
  <c r="BK98" i="1" s="1"/>
  <c r="BK84" i="1"/>
  <c r="BC9" i="1"/>
  <c r="BC77" i="1"/>
  <c r="BC99" i="1"/>
  <c r="BC91" i="1"/>
  <c r="BC23" i="25"/>
  <c r="BC111" i="1"/>
  <c r="BC84" i="1"/>
  <c r="AY72" i="8"/>
  <c r="AY14" i="25"/>
  <c r="AN20" i="9" s="1"/>
  <c r="AZ20" i="25"/>
  <c r="BA30" i="25" s="1"/>
  <c r="BA7" i="25" s="1"/>
  <c r="BA59" i="8" s="1"/>
  <c r="AZ34" i="20"/>
  <c r="AZ34" i="21"/>
  <c r="BA36" i="1"/>
  <c r="BA118" i="1"/>
  <c r="BA117" i="1"/>
  <c r="BA106" i="1"/>
  <c r="BA105" i="1"/>
  <c r="AZ106" i="1"/>
  <c r="AZ105" i="1"/>
  <c r="AZ35" i="1"/>
  <c r="AZ10" i="1" s="1"/>
  <c r="AZ14" i="8" s="1"/>
  <c r="AZ17" i="8" s="1"/>
  <c r="BB78" i="1"/>
  <c r="BA36" i="25"/>
  <c r="BA39" i="25" s="1"/>
  <c r="BA53" i="25" s="1"/>
  <c r="BA8" i="25" s="1"/>
  <c r="BA60" i="8" s="1"/>
  <c r="AZ63" i="25"/>
  <c r="AZ66" i="25" s="1"/>
  <c r="AZ80" i="25" s="1"/>
  <c r="AZ11" i="25" s="1"/>
  <c r="AZ72" i="8" s="1"/>
  <c r="BB92" i="1"/>
  <c r="BA35" i="1"/>
  <c r="BA10" i="1" s="1"/>
  <c r="BA14" i="8" s="1"/>
  <c r="BA17" i="8" s="1"/>
  <c r="AY24" i="20"/>
  <c r="AY7" i="20" s="1"/>
  <c r="AY28" i="8" s="1"/>
  <c r="AY31" i="8" s="1"/>
  <c r="AY32" i="8" s="1"/>
  <c r="AY303" i="20"/>
  <c r="AY25" i="20" s="1"/>
  <c r="BA20" i="25"/>
  <c r="BB30" i="25" s="1"/>
  <c r="BB7" i="25" s="1"/>
  <c r="BA34" i="21"/>
  <c r="BA86" i="21" s="1"/>
  <c r="BA87" i="21" s="1"/>
  <c r="BA123" i="21" s="1"/>
  <c r="BA34" i="20"/>
  <c r="BB102" i="1"/>
  <c r="BB104" i="1" s="1"/>
  <c r="BK104" i="1" s="1"/>
  <c r="BB8" i="8"/>
  <c r="BB114" i="1"/>
  <c r="BK114" i="1" s="1"/>
  <c r="BK9" i="1"/>
  <c r="AH19" i="27"/>
  <c r="AH21" i="27" s="1"/>
  <c r="AH37" i="27"/>
  <c r="AH39" i="27" s="1"/>
  <c r="AK31" i="8"/>
  <c r="AM25" i="20"/>
  <c r="AR25" i="20" s="1"/>
  <c r="AR303" i="20"/>
  <c r="AH34" i="28"/>
  <c r="AM7" i="20"/>
  <c r="AR23" i="20"/>
  <c r="AJ31" i="8"/>
  <c r="AQ28" i="8"/>
  <c r="AY18" i="8"/>
  <c r="AY23" i="8"/>
  <c r="BD23" i="1"/>
  <c r="BD7" i="1" s="1"/>
  <c r="BA140" i="21" l="1"/>
  <c r="AX29" i="8"/>
  <c r="BJ7" i="21"/>
  <c r="AI8" i="27"/>
  <c r="AI106" i="8"/>
  <c r="AM29" i="8"/>
  <c r="AR7" i="21"/>
  <c r="AT7" i="21"/>
  <c r="AL35" i="8"/>
  <c r="AL31" i="28"/>
  <c r="AL34" i="28" s="1"/>
  <c r="AL16" i="27"/>
  <c r="BB116" i="1"/>
  <c r="BK116" i="1" s="1"/>
  <c r="BK117" i="1" s="1"/>
  <c r="AY34" i="8"/>
  <c r="AY31" i="28" s="1"/>
  <c r="AY34" i="28" s="1"/>
  <c r="BK113" i="1"/>
  <c r="BK106" i="1"/>
  <c r="BK105" i="1"/>
  <c r="BK85" i="1"/>
  <c r="BK81" i="1"/>
  <c r="BK83" i="1" s="1"/>
  <c r="BK102" i="1"/>
  <c r="BK101" i="1" s="1"/>
  <c r="AZ105" i="8"/>
  <c r="AY24" i="8"/>
  <c r="BB106" i="1"/>
  <c r="BB105" i="1"/>
  <c r="BD9" i="1"/>
  <c r="BD99" i="1"/>
  <c r="BD91" i="1"/>
  <c r="BD92" i="1" s="1"/>
  <c r="BD84" i="1"/>
  <c r="BD85" i="1" s="1"/>
  <c r="BD23" i="25"/>
  <c r="BD111" i="1"/>
  <c r="BD77" i="1"/>
  <c r="BD78" i="1" s="1"/>
  <c r="BC92" i="1"/>
  <c r="BC78" i="1"/>
  <c r="BB11" i="8"/>
  <c r="BK8" i="8"/>
  <c r="BA259" i="20"/>
  <c r="BA266" i="20" s="1"/>
  <c r="BA267" i="20" s="1"/>
  <c r="BA286" i="20" s="1"/>
  <c r="BA79" i="20"/>
  <c r="BA86" i="20" s="1"/>
  <c r="BA87" i="20" s="1"/>
  <c r="BA106" i="20" s="1"/>
  <c r="BA123" i="20" s="1"/>
  <c r="BA23" i="20" s="1"/>
  <c r="BA169" i="20"/>
  <c r="BA176" i="20" s="1"/>
  <c r="BA177" i="20" s="1"/>
  <c r="BA196" i="20" s="1"/>
  <c r="BA213" i="20" s="1"/>
  <c r="BB59" i="8"/>
  <c r="AZ169" i="20"/>
  <c r="AZ176" i="20" s="1"/>
  <c r="AZ177" i="20" s="1"/>
  <c r="AZ196" i="20" s="1"/>
  <c r="AZ259" i="20"/>
  <c r="AZ266" i="20" s="1"/>
  <c r="AZ267" i="20" s="1"/>
  <c r="AZ286" i="20" s="1"/>
  <c r="AZ79" i="20"/>
  <c r="AZ86" i="20" s="1"/>
  <c r="AZ87" i="20" s="1"/>
  <c r="AZ106" i="20" s="1"/>
  <c r="BC85" i="1"/>
  <c r="BB36" i="25"/>
  <c r="BB39" i="25" s="1"/>
  <c r="BB53" i="25" s="1"/>
  <c r="BB8" i="25" s="1"/>
  <c r="BB60" i="8" s="1"/>
  <c r="BA63" i="25"/>
  <c r="BA66" i="25" s="1"/>
  <c r="BA80" i="25" s="1"/>
  <c r="BA11" i="25" s="1"/>
  <c r="BA72" i="8" s="1"/>
  <c r="BC102" i="1"/>
  <c r="BC8" i="8"/>
  <c r="BC114" i="1"/>
  <c r="BC116" i="1" s="1"/>
  <c r="AK32" i="8"/>
  <c r="AK34" i="8"/>
  <c r="AJ32" i="8"/>
  <c r="AJ34" i="8"/>
  <c r="AQ31" i="8"/>
  <c r="AQ32" i="8" s="1"/>
  <c r="AM28" i="8"/>
  <c r="AR7" i="20"/>
  <c r="AH7" i="27"/>
  <c r="AH39" i="8" s="1"/>
  <c r="AH40" i="27"/>
  <c r="BA18" i="8"/>
  <c r="BA23" i="8"/>
  <c r="AZ23" i="8"/>
  <c r="AZ18" i="8"/>
  <c r="BB35" i="1"/>
  <c r="BE23" i="1"/>
  <c r="BK118" i="1" l="1"/>
  <c r="AL37" i="27"/>
  <c r="AL39" i="27" s="1"/>
  <c r="AL19" i="27"/>
  <c r="AL21" i="27" s="1"/>
  <c r="BJ29" i="8"/>
  <c r="AX31" i="8"/>
  <c r="AR29" i="8"/>
  <c r="AT29" i="8"/>
  <c r="BA141" i="21"/>
  <c r="BA23" i="21"/>
  <c r="BB118" i="1"/>
  <c r="BB117" i="1"/>
  <c r="BB36" i="1"/>
  <c r="BK36" i="1" s="1"/>
  <c r="AY35" i="8"/>
  <c r="AY16" i="27"/>
  <c r="AY37" i="27" s="1"/>
  <c r="AY39" i="27" s="1"/>
  <c r="BC104" i="1"/>
  <c r="BC106" i="1" s="1"/>
  <c r="BL23" i="1"/>
  <c r="BE7" i="1"/>
  <c r="BC118" i="1"/>
  <c r="BC36" i="1"/>
  <c r="BC117" i="1"/>
  <c r="BC11" i="8"/>
  <c r="AZ123" i="20"/>
  <c r="AZ213" i="20"/>
  <c r="BA105" i="8"/>
  <c r="BD102" i="1"/>
  <c r="BD104" i="1" s="1"/>
  <c r="BD35" i="1" s="1"/>
  <c r="BD114" i="1"/>
  <c r="BD116" i="1" s="1"/>
  <c r="BD8" i="8"/>
  <c r="BD11" i="8" s="1"/>
  <c r="BA24" i="20"/>
  <c r="BA7" i="20" s="1"/>
  <c r="BA28" i="8" s="1"/>
  <c r="BA303" i="20"/>
  <c r="BA25" i="20" s="1"/>
  <c r="BB20" i="25"/>
  <c r="BC30" i="25" s="1"/>
  <c r="BC7" i="25" s="1"/>
  <c r="BC59" i="8" s="1"/>
  <c r="BB34" i="21"/>
  <c r="BB34" i="20"/>
  <c r="BK11" i="8"/>
  <c r="BC36" i="25"/>
  <c r="BC39" i="25" s="1"/>
  <c r="BC53" i="25" s="1"/>
  <c r="BC8" i="25" s="1"/>
  <c r="BC60" i="8" s="1"/>
  <c r="BB63" i="25"/>
  <c r="BB66" i="25" s="1"/>
  <c r="BB80" i="25" s="1"/>
  <c r="BB11" i="25" s="1"/>
  <c r="BB72" i="8" s="1"/>
  <c r="BB105" i="8" s="1"/>
  <c r="AH106" i="8"/>
  <c r="AH8" i="27"/>
  <c r="AM31" i="8"/>
  <c r="AR28" i="8"/>
  <c r="AJ35" i="8"/>
  <c r="AJ16" i="27"/>
  <c r="AJ31" i="28"/>
  <c r="AQ34" i="8"/>
  <c r="AK35" i="8"/>
  <c r="AK31" i="28"/>
  <c r="AK16" i="27"/>
  <c r="BA24" i="8"/>
  <c r="AZ24" i="8"/>
  <c r="BK35" i="1"/>
  <c r="BF23" i="1"/>
  <c r="BF7" i="1" s="1"/>
  <c r="AL40" i="27" l="1"/>
  <c r="AL7" i="27"/>
  <c r="AL39" i="8" s="1"/>
  <c r="BA7" i="21"/>
  <c r="AX34" i="8"/>
  <c r="AX32" i="8"/>
  <c r="BB10" i="1"/>
  <c r="BC105" i="1"/>
  <c r="AO5" i="9"/>
  <c r="AO6" i="9" s="1"/>
  <c r="K8" i="32"/>
  <c r="AY19" i="27"/>
  <c r="AY21" i="27" s="1"/>
  <c r="AY40" i="27" s="1"/>
  <c r="BC35" i="1"/>
  <c r="BC10" i="1" s="1"/>
  <c r="BC14" i="8" s="1"/>
  <c r="BC17" i="8" s="1"/>
  <c r="BB259" i="20"/>
  <c r="BB266" i="20" s="1"/>
  <c r="BB267" i="20" s="1"/>
  <c r="BB286" i="20" s="1"/>
  <c r="BK286" i="20" s="1"/>
  <c r="BB169" i="20"/>
  <c r="BB176" i="20" s="1"/>
  <c r="BB177" i="20" s="1"/>
  <c r="BB196" i="20" s="1"/>
  <c r="BB79" i="20"/>
  <c r="BB86" i="20" s="1"/>
  <c r="BB87" i="20" s="1"/>
  <c r="BB106" i="20" s="1"/>
  <c r="BK34" i="20"/>
  <c r="BD20" i="25"/>
  <c r="BE30" i="25" s="1"/>
  <c r="BE7" i="25" s="1"/>
  <c r="BD34" i="20"/>
  <c r="BD34" i="21"/>
  <c r="BD86" i="21" s="1"/>
  <c r="BD87" i="21" s="1"/>
  <c r="BD123" i="21" s="1"/>
  <c r="AZ303" i="20"/>
  <c r="AZ24" i="20"/>
  <c r="AZ23" i="20"/>
  <c r="BC20" i="25"/>
  <c r="BD30" i="25" s="1"/>
  <c r="BD7" i="25" s="1"/>
  <c r="BD59" i="8" s="1"/>
  <c r="BC34" i="20"/>
  <c r="BC34" i="21"/>
  <c r="BF9" i="1"/>
  <c r="BF111" i="1"/>
  <c r="BF91" i="1"/>
  <c r="BF23" i="25"/>
  <c r="BF99" i="1"/>
  <c r="BF84" i="1"/>
  <c r="BF77" i="1"/>
  <c r="BB86" i="21"/>
  <c r="BB87" i="21" s="1"/>
  <c r="BB123" i="21" s="1"/>
  <c r="BK34" i="21"/>
  <c r="BB14" i="25"/>
  <c r="AO20" i="9" s="1"/>
  <c r="BD36" i="1"/>
  <c r="BD10" i="1" s="1"/>
  <c r="BD118" i="1"/>
  <c r="BD117" i="1"/>
  <c r="BD106" i="1"/>
  <c r="BD105" i="1"/>
  <c r="BE9" i="1"/>
  <c r="BE91" i="1"/>
  <c r="BL91" i="1" s="1"/>
  <c r="BE99" i="1"/>
  <c r="BL99" i="1" s="1"/>
  <c r="BE77" i="1"/>
  <c r="BL77" i="1" s="1"/>
  <c r="BE23" i="25"/>
  <c r="BE111" i="1"/>
  <c r="BL111" i="1" s="1"/>
  <c r="BE84" i="1"/>
  <c r="BL84" i="1" s="1"/>
  <c r="BL7" i="1"/>
  <c r="AK34" i="28"/>
  <c r="AI8" i="9"/>
  <c r="AQ35" i="8"/>
  <c r="AJ19" i="27"/>
  <c r="AJ21" i="27" s="1"/>
  <c r="AJ37" i="27"/>
  <c r="AJ39" i="27" s="1"/>
  <c r="AK37" i="27"/>
  <c r="AK39" i="27" s="1"/>
  <c r="AK19" i="27"/>
  <c r="AK21" i="27" s="1"/>
  <c r="AJ34" i="28"/>
  <c r="AQ34" i="28" s="1"/>
  <c r="AQ31" i="28"/>
  <c r="AM32" i="8"/>
  <c r="AM34" i="8"/>
  <c r="AR31" i="8"/>
  <c r="AR32" i="8" s="1"/>
  <c r="BG23" i="1"/>
  <c r="BG7" i="1" s="1"/>
  <c r="BA29" i="8" l="1"/>
  <c r="BB140" i="21"/>
  <c r="BO123" i="21"/>
  <c r="BK123" i="21"/>
  <c r="BD140" i="21"/>
  <c r="BL123" i="21"/>
  <c r="AX31" i="28"/>
  <c r="AX34" i="28" s="1"/>
  <c r="AX35" i="8"/>
  <c r="AX16" i="27"/>
  <c r="AL106" i="8"/>
  <c r="AL8" i="27"/>
  <c r="BK10" i="1"/>
  <c r="BB14" i="8"/>
  <c r="AY7" i="27"/>
  <c r="AY39" i="8" s="1"/>
  <c r="BL97" i="1"/>
  <c r="BL98" i="1" s="1"/>
  <c r="BL109" i="1"/>
  <c r="BL110" i="1" s="1"/>
  <c r="BL78" i="1"/>
  <c r="BL74" i="1"/>
  <c r="BL76" i="1" s="1"/>
  <c r="BL92" i="1"/>
  <c r="BL88" i="1"/>
  <c r="BL90" i="1" s="1"/>
  <c r="BL85" i="1"/>
  <c r="BL81" i="1"/>
  <c r="BL83" i="1" s="1"/>
  <c r="BG9" i="1"/>
  <c r="BG77" i="1"/>
  <c r="BG78" i="1" s="1"/>
  <c r="BG23" i="25"/>
  <c r="BG99" i="1"/>
  <c r="BG91" i="1"/>
  <c r="BG92" i="1" s="1"/>
  <c r="BG111" i="1"/>
  <c r="BG84" i="1"/>
  <c r="BG85" i="1" s="1"/>
  <c r="BE85" i="1"/>
  <c r="BD36" i="25"/>
  <c r="BD39" i="25" s="1"/>
  <c r="BD53" i="25" s="1"/>
  <c r="BD8" i="25" s="1"/>
  <c r="BD60" i="8" s="1"/>
  <c r="BC63" i="25"/>
  <c r="BC66" i="25" s="1"/>
  <c r="BC80" i="25" s="1"/>
  <c r="BC11" i="25" s="1"/>
  <c r="BC72" i="8" s="1"/>
  <c r="BF78" i="1"/>
  <c r="BF85" i="1"/>
  <c r="BE36" i="25"/>
  <c r="BE39" i="25" s="1"/>
  <c r="BE53" i="25" s="1"/>
  <c r="BE8" i="25" s="1"/>
  <c r="BE60" i="8" s="1"/>
  <c r="BD63" i="25"/>
  <c r="BD66" i="25" s="1"/>
  <c r="BD80" i="25" s="1"/>
  <c r="BD11" i="25" s="1"/>
  <c r="BD72" i="8" s="1"/>
  <c r="BF92" i="1"/>
  <c r="AZ25" i="20"/>
  <c r="BE59" i="8"/>
  <c r="BB123" i="20"/>
  <c r="BK106" i="20"/>
  <c r="BE78" i="1"/>
  <c r="BE92" i="1"/>
  <c r="BE114" i="1"/>
  <c r="BL114" i="1" s="1"/>
  <c r="BE102" i="1"/>
  <c r="BL102" i="1" s="1"/>
  <c r="BE8" i="8"/>
  <c r="BL9" i="1"/>
  <c r="BF102" i="1"/>
  <c r="BF104" i="1" s="1"/>
  <c r="BF114" i="1"/>
  <c r="BF8" i="8"/>
  <c r="BF116" i="1"/>
  <c r="BC169" i="20"/>
  <c r="BC176" i="20" s="1"/>
  <c r="BC177" i="20" s="1"/>
  <c r="BC196" i="20" s="1"/>
  <c r="BC259" i="20"/>
  <c r="BC266" i="20" s="1"/>
  <c r="BC267" i="20" s="1"/>
  <c r="BC286" i="20" s="1"/>
  <c r="BC79" i="20"/>
  <c r="BC86" i="20" s="1"/>
  <c r="BC87" i="20" s="1"/>
  <c r="BC106" i="20" s="1"/>
  <c r="AZ7" i="20"/>
  <c r="BD169" i="20"/>
  <c r="BD176" i="20" s="1"/>
  <c r="BD177" i="20" s="1"/>
  <c r="BD196" i="20" s="1"/>
  <c r="BD213" i="20" s="1"/>
  <c r="BD259" i="20"/>
  <c r="BD266" i="20" s="1"/>
  <c r="BD267" i="20" s="1"/>
  <c r="BD286" i="20" s="1"/>
  <c r="BD79" i="20"/>
  <c r="BD86" i="20" s="1"/>
  <c r="BD87" i="20" s="1"/>
  <c r="BD106" i="20" s="1"/>
  <c r="BD123" i="20" s="1"/>
  <c r="BD23" i="20" s="1"/>
  <c r="BB213" i="20"/>
  <c r="BK196" i="20"/>
  <c r="AM31" i="28"/>
  <c r="AM16" i="27"/>
  <c r="AM35" i="8"/>
  <c r="AR34" i="8"/>
  <c r="AK7" i="27"/>
  <c r="AK39" i="8" s="1"/>
  <c r="AK40" i="27"/>
  <c r="AJ7" i="27"/>
  <c r="AJ39" i="8" s="1"/>
  <c r="AQ39" i="8" s="1"/>
  <c r="AJ40" i="27"/>
  <c r="AI10" i="9"/>
  <c r="AI9" i="9"/>
  <c r="BD14" i="8"/>
  <c r="BD17" i="8" s="1"/>
  <c r="BC23" i="8"/>
  <c r="BC18" i="8"/>
  <c r="AY8" i="27"/>
  <c r="AY106" i="8"/>
  <c r="BH23" i="1"/>
  <c r="BH7" i="1" s="1"/>
  <c r="BB141" i="21" l="1"/>
  <c r="BB23" i="21"/>
  <c r="BO140" i="21"/>
  <c r="BO141" i="21" s="1"/>
  <c r="BK140" i="21"/>
  <c r="BK141" i="21" s="1"/>
  <c r="AX19" i="27"/>
  <c r="AX21" i="27" s="1"/>
  <c r="AX37" i="27"/>
  <c r="AX39" i="27" s="1"/>
  <c r="BD141" i="21"/>
  <c r="BD23" i="21"/>
  <c r="BL140" i="21"/>
  <c r="BL141" i="21" s="1"/>
  <c r="BA31" i="8"/>
  <c r="BK14" i="8"/>
  <c r="BB17" i="8"/>
  <c r="BL101" i="1"/>
  <c r="BL113" i="1"/>
  <c r="BF35" i="1"/>
  <c r="BB24" i="20"/>
  <c r="BK24" i="20" s="1"/>
  <c r="BB303" i="20"/>
  <c r="BK213" i="20"/>
  <c r="BC123" i="20"/>
  <c r="BC213" i="20"/>
  <c r="BF118" i="1"/>
  <c r="BF36" i="1"/>
  <c r="BF117" i="1"/>
  <c r="BF11" i="8"/>
  <c r="BE11" i="8"/>
  <c r="BL8" i="8"/>
  <c r="BG102" i="1"/>
  <c r="BG104" i="1" s="1"/>
  <c r="BG114" i="1"/>
  <c r="BG116" i="1" s="1"/>
  <c r="BG8" i="8"/>
  <c r="BG11" i="8" s="1"/>
  <c r="BM7" i="1"/>
  <c r="BH9" i="1"/>
  <c r="BM9" i="1" s="1"/>
  <c r="BH99" i="1"/>
  <c r="BM99" i="1" s="1"/>
  <c r="BH91" i="1"/>
  <c r="BM91" i="1" s="1"/>
  <c r="BH84" i="1"/>
  <c r="BM84" i="1" s="1"/>
  <c r="BH111" i="1"/>
  <c r="BM111" i="1" s="1"/>
  <c r="BH77" i="1"/>
  <c r="BH78" i="1" s="1"/>
  <c r="BH23" i="25"/>
  <c r="BD24" i="20"/>
  <c r="BD7" i="20" s="1"/>
  <c r="BD28" i="8" s="1"/>
  <c r="BD303" i="20"/>
  <c r="BD25" i="20" s="1"/>
  <c r="AZ28" i="8"/>
  <c r="BF106" i="1"/>
  <c r="BF105" i="1"/>
  <c r="BE116" i="1"/>
  <c r="BL116" i="1" s="1"/>
  <c r="BE104" i="1"/>
  <c r="BL104" i="1" s="1"/>
  <c r="BB23" i="20"/>
  <c r="BK123" i="20"/>
  <c r="BC105" i="8"/>
  <c r="BD105" i="8"/>
  <c r="BF36" i="25"/>
  <c r="BF39" i="25" s="1"/>
  <c r="BF53" i="25" s="1"/>
  <c r="BF8" i="25" s="1"/>
  <c r="BF60" i="8" s="1"/>
  <c r="BE63" i="25"/>
  <c r="BE66" i="25" s="1"/>
  <c r="BE80" i="25" s="1"/>
  <c r="BE11" i="25" s="1"/>
  <c r="AJ8" i="27"/>
  <c r="AJ106" i="8"/>
  <c r="AK8" i="27"/>
  <c r="AK106" i="8"/>
  <c r="AR35" i="8"/>
  <c r="AJ8" i="9"/>
  <c r="AM37" i="27"/>
  <c r="AM39" i="27" s="1"/>
  <c r="AM19" i="27"/>
  <c r="AM21" i="27" s="1"/>
  <c r="AM34" i="28"/>
  <c r="AR34" i="28" s="1"/>
  <c r="AR31" i="28"/>
  <c r="BD18" i="8"/>
  <c r="BD23" i="8"/>
  <c r="BC24" i="8"/>
  <c r="BM23" i="1"/>
  <c r="BA34" i="8" l="1"/>
  <c r="BA32" i="8"/>
  <c r="BD7" i="21"/>
  <c r="BL23" i="21"/>
  <c r="BB7" i="21"/>
  <c r="BK23" i="21"/>
  <c r="BO23" i="21"/>
  <c r="AX40" i="27"/>
  <c r="AX7" i="27"/>
  <c r="AX39" i="8" s="1"/>
  <c r="BB18" i="8"/>
  <c r="BB23" i="8"/>
  <c r="BK17" i="8"/>
  <c r="BK18" i="8" s="1"/>
  <c r="BM109" i="1"/>
  <c r="BM110" i="1" s="1"/>
  <c r="BF10" i="1"/>
  <c r="BF14" i="8" s="1"/>
  <c r="BF17" i="8" s="1"/>
  <c r="BM97" i="1"/>
  <c r="BM98" i="1" s="1"/>
  <c r="BM85" i="1"/>
  <c r="BM81" i="1"/>
  <c r="BM83" i="1" s="1"/>
  <c r="BL105" i="1"/>
  <c r="BL106" i="1"/>
  <c r="BM92" i="1"/>
  <c r="BM88" i="1"/>
  <c r="BM90" i="1" s="1"/>
  <c r="BL117" i="1"/>
  <c r="BL118" i="1"/>
  <c r="BM77" i="1"/>
  <c r="BG106" i="1"/>
  <c r="BG105" i="1"/>
  <c r="BG35" i="1"/>
  <c r="BB7" i="20"/>
  <c r="BK23" i="20"/>
  <c r="BG63" i="25"/>
  <c r="BG66" i="25" s="1"/>
  <c r="BG80" i="25" s="1"/>
  <c r="BG11" i="25" s="1"/>
  <c r="BG72" i="8" s="1"/>
  <c r="BH36" i="25"/>
  <c r="BH39" i="25" s="1"/>
  <c r="BH53" i="25" s="1"/>
  <c r="BH8" i="25" s="1"/>
  <c r="BH60" i="8" s="1"/>
  <c r="BG36" i="25"/>
  <c r="BG39" i="25" s="1"/>
  <c r="BG53" i="25" s="1"/>
  <c r="BG8" i="25" s="1"/>
  <c r="BG60" i="8" s="1"/>
  <c r="BH63" i="25"/>
  <c r="BH66" i="25" s="1"/>
  <c r="BH80" i="25" s="1"/>
  <c r="BH11" i="25" s="1"/>
  <c r="BH72" i="8" s="1"/>
  <c r="BF63" i="25"/>
  <c r="BF66" i="25" s="1"/>
  <c r="BF80" i="25" s="1"/>
  <c r="BF11" i="25" s="1"/>
  <c r="BF72" i="8" s="1"/>
  <c r="BH92" i="1"/>
  <c r="BG20" i="25"/>
  <c r="BH30" i="25" s="1"/>
  <c r="BH7" i="25" s="1"/>
  <c r="BG34" i="20"/>
  <c r="BG34" i="21"/>
  <c r="BE20" i="25"/>
  <c r="BF30" i="25" s="1"/>
  <c r="BF7" i="25" s="1"/>
  <c r="BF59" i="8" s="1"/>
  <c r="BE34" i="20"/>
  <c r="BE34" i="21"/>
  <c r="BL34" i="21" s="1"/>
  <c r="BL11" i="8"/>
  <c r="BC303" i="20"/>
  <c r="BC24" i="20"/>
  <c r="BC23" i="20"/>
  <c r="BB25" i="20"/>
  <c r="BK25" i="20" s="1"/>
  <c r="BK303" i="20"/>
  <c r="BE72" i="8"/>
  <c r="BE14" i="25"/>
  <c r="AP20" i="9" s="1"/>
  <c r="BE106" i="1"/>
  <c r="BE105" i="1"/>
  <c r="BE35" i="1"/>
  <c r="BE118" i="1"/>
  <c r="BE36" i="1"/>
  <c r="BL36" i="1" s="1"/>
  <c r="BE117" i="1"/>
  <c r="AZ31" i="8"/>
  <c r="BH85" i="1"/>
  <c r="BH102" i="1"/>
  <c r="BH104" i="1" s="1"/>
  <c r="BH35" i="1" s="1"/>
  <c r="BH8" i="8"/>
  <c r="BH11" i="8" s="1"/>
  <c r="BM11" i="8" s="1"/>
  <c r="BH114" i="1"/>
  <c r="BM114" i="1" s="1"/>
  <c r="BM113" i="1" s="1"/>
  <c r="BG118" i="1"/>
  <c r="BG36" i="1"/>
  <c r="BG117" i="1"/>
  <c r="BF20" i="25"/>
  <c r="BG30" i="25" s="1"/>
  <c r="BG7" i="25" s="1"/>
  <c r="BG59" i="8" s="1"/>
  <c r="BF34" i="20"/>
  <c r="BF34" i="21"/>
  <c r="AM7" i="27"/>
  <c r="AM39" i="8" s="1"/>
  <c r="AR39" i="8" s="1"/>
  <c r="AM40" i="27"/>
  <c r="AJ10" i="9"/>
  <c r="AJ9" i="9"/>
  <c r="BD24" i="8"/>
  <c r="AO45" i="1"/>
  <c r="AT45" i="1"/>
  <c r="AB47" i="1"/>
  <c r="BB29" i="8" l="1"/>
  <c r="BO7" i="21"/>
  <c r="BK7" i="21"/>
  <c r="BD29" i="8"/>
  <c r="BL7" i="21"/>
  <c r="BA16" i="27"/>
  <c r="BA31" i="28"/>
  <c r="BA34" i="28" s="1"/>
  <c r="BA35" i="8"/>
  <c r="AX8" i="27"/>
  <c r="AX106" i="8"/>
  <c r="BB24" i="8"/>
  <c r="BK23" i="8"/>
  <c r="BK24" i="8" s="1"/>
  <c r="AO47" i="1"/>
  <c r="BJ47" i="1"/>
  <c r="AT47" i="1"/>
  <c r="BO47" i="1"/>
  <c r="AP5" i="9"/>
  <c r="AP6" i="9" s="1"/>
  <c r="L8" i="32"/>
  <c r="AQ5" i="9"/>
  <c r="AQ6" i="9" s="1"/>
  <c r="M8" i="32"/>
  <c r="BG10" i="1"/>
  <c r="BG14" i="8" s="1"/>
  <c r="BG17" i="8" s="1"/>
  <c r="BM102" i="1"/>
  <c r="BM101" i="1" s="1"/>
  <c r="BM78" i="1"/>
  <c r="BM74" i="1"/>
  <c r="BM76" i="1" s="1"/>
  <c r="BM104" i="1"/>
  <c r="BG105" i="8"/>
  <c r="BF259" i="20"/>
  <c r="BF266" i="20" s="1"/>
  <c r="BF267" i="20" s="1"/>
  <c r="BF286" i="20" s="1"/>
  <c r="BF169" i="20"/>
  <c r="BF176" i="20" s="1"/>
  <c r="BF177" i="20" s="1"/>
  <c r="BF196" i="20" s="1"/>
  <c r="BF79" i="20"/>
  <c r="BF86" i="20" s="1"/>
  <c r="BF87" i="20" s="1"/>
  <c r="BF106" i="20" s="1"/>
  <c r="BH20" i="25"/>
  <c r="BH34" i="21"/>
  <c r="BM34" i="21" s="1"/>
  <c r="BH34" i="20"/>
  <c r="BM34" i="20" s="1"/>
  <c r="BE10" i="1"/>
  <c r="BL35" i="1"/>
  <c r="BC7" i="20"/>
  <c r="BM8" i="8"/>
  <c r="BG259" i="20"/>
  <c r="BG266" i="20" s="1"/>
  <c r="BG267" i="20" s="1"/>
  <c r="BG286" i="20" s="1"/>
  <c r="BG79" i="20"/>
  <c r="BG86" i="20" s="1"/>
  <c r="BG87" i="20" s="1"/>
  <c r="BG106" i="20" s="1"/>
  <c r="BG123" i="20" s="1"/>
  <c r="BG23" i="20" s="1"/>
  <c r="BG169" i="20"/>
  <c r="BG176" i="20" s="1"/>
  <c r="BG177" i="20" s="1"/>
  <c r="BG196" i="20" s="1"/>
  <c r="BG213" i="20" s="1"/>
  <c r="BH116" i="1"/>
  <c r="BM116" i="1" s="1"/>
  <c r="BH106" i="1"/>
  <c r="BH105" i="1"/>
  <c r="AZ32" i="8"/>
  <c r="AZ34" i="8"/>
  <c r="BE105" i="8"/>
  <c r="BF105" i="8"/>
  <c r="BC25" i="20"/>
  <c r="BE169" i="20"/>
  <c r="BE176" i="20" s="1"/>
  <c r="BE177" i="20" s="1"/>
  <c r="BE196" i="20" s="1"/>
  <c r="BE259" i="20"/>
  <c r="BE266" i="20" s="1"/>
  <c r="BE267" i="20" s="1"/>
  <c r="BE286" i="20" s="1"/>
  <c r="BL286" i="20" s="1"/>
  <c r="BE79" i="20"/>
  <c r="BE86" i="20" s="1"/>
  <c r="BE87" i="20" s="1"/>
  <c r="BE106" i="20" s="1"/>
  <c r="BL34" i="20"/>
  <c r="BH59" i="8"/>
  <c r="BH105" i="8" s="1"/>
  <c r="BH14" i="25"/>
  <c r="BB28" i="8"/>
  <c r="BK7" i="20"/>
  <c r="AM8" i="27"/>
  <c r="AM106" i="8"/>
  <c r="BM35" i="1"/>
  <c r="BF23" i="8"/>
  <c r="BF18" i="8"/>
  <c r="AB23" i="1"/>
  <c r="AB7" i="1" s="1"/>
  <c r="AT50" i="1"/>
  <c r="BO51" i="1" s="1"/>
  <c r="AB51" i="1"/>
  <c r="AO50" i="1"/>
  <c r="BJ51" i="1" s="1"/>
  <c r="AQ20" i="9" l="1"/>
  <c r="AS20" i="9"/>
  <c r="BA37" i="27"/>
  <c r="BA39" i="27" s="1"/>
  <c r="BA19" i="27"/>
  <c r="BA21" i="27" s="1"/>
  <c r="BL29" i="8"/>
  <c r="BD31" i="8"/>
  <c r="BO29" i="8"/>
  <c r="BK29" i="8"/>
  <c r="AB109" i="1"/>
  <c r="AB88" i="1"/>
  <c r="AB81" i="1"/>
  <c r="AT23" i="1"/>
  <c r="BM106" i="1"/>
  <c r="BM105" i="1"/>
  <c r="BM118" i="1"/>
  <c r="BM117" i="1"/>
  <c r="BH118" i="1"/>
  <c r="BH36" i="1"/>
  <c r="BH117" i="1"/>
  <c r="BG24" i="20"/>
  <c r="BG7" i="20" s="1"/>
  <c r="BG28" i="8" s="1"/>
  <c r="BG31" i="8" s="1"/>
  <c r="BG32" i="8" s="1"/>
  <c r="BG303" i="20"/>
  <c r="BG25" i="20" s="1"/>
  <c r="BE14" i="8"/>
  <c r="BL10" i="1"/>
  <c r="BF213" i="20"/>
  <c r="BB31" i="8"/>
  <c r="BK28" i="8"/>
  <c r="BE123" i="20"/>
  <c r="BL106" i="20"/>
  <c r="BE213" i="20"/>
  <c r="BL196" i="20"/>
  <c r="AZ16" i="27"/>
  <c r="AZ31" i="28"/>
  <c r="AZ35" i="8"/>
  <c r="BC28" i="8"/>
  <c r="BH259" i="20"/>
  <c r="BH266" i="20" s="1"/>
  <c r="BH267" i="20" s="1"/>
  <c r="BH286" i="20" s="1"/>
  <c r="BM286" i="20" s="1"/>
  <c r="BH79" i="20"/>
  <c r="BH86" i="20" s="1"/>
  <c r="BH87" i="20" s="1"/>
  <c r="BH106" i="20" s="1"/>
  <c r="BH123" i="20" s="1"/>
  <c r="BH23" i="20" s="1"/>
  <c r="BH169" i="20"/>
  <c r="BH176" i="20" s="1"/>
  <c r="BH177" i="20" s="1"/>
  <c r="BH196" i="20" s="1"/>
  <c r="BH213" i="20" s="1"/>
  <c r="BF123" i="20"/>
  <c r="AO23" i="1"/>
  <c r="AT7" i="1"/>
  <c r="AO7" i="1"/>
  <c r="AB77" i="1"/>
  <c r="AB78" i="1" s="1"/>
  <c r="AB23" i="25"/>
  <c r="R37" i="25" s="1"/>
  <c r="AB99" i="1"/>
  <c r="AT99" i="1" s="1"/>
  <c r="BG18" i="8"/>
  <c r="BG23" i="8"/>
  <c r="BF24" i="8"/>
  <c r="AW23" i="1"/>
  <c r="AW7" i="1" s="1"/>
  <c r="AW51" i="1"/>
  <c r="AT51" i="1"/>
  <c r="AT48" i="1"/>
  <c r="AO48" i="1"/>
  <c r="AO51" i="1"/>
  <c r="BD32" i="8" l="1"/>
  <c r="BD34" i="8"/>
  <c r="BA40" i="27"/>
  <c r="BA7" i="27"/>
  <c r="BA39" i="8" s="1"/>
  <c r="AB31" i="1"/>
  <c r="AW90" i="1"/>
  <c r="AB89" i="1"/>
  <c r="AB90" i="1"/>
  <c r="AC89" i="1"/>
  <c r="AB30" i="1"/>
  <c r="AW83" i="1"/>
  <c r="AB82" i="1"/>
  <c r="AB83" i="1"/>
  <c r="AC82" i="1"/>
  <c r="AW110" i="1"/>
  <c r="AB110" i="1"/>
  <c r="BM36" i="1"/>
  <c r="BH10" i="1"/>
  <c r="AO99" i="1"/>
  <c r="AO97" i="1" s="1"/>
  <c r="AO77" i="1"/>
  <c r="AO78" i="1" s="1"/>
  <c r="AT88" i="1"/>
  <c r="AT90" i="1" s="1"/>
  <c r="AT81" i="1"/>
  <c r="AT83" i="1" s="1"/>
  <c r="AT77" i="1"/>
  <c r="AO88" i="1"/>
  <c r="AO90" i="1" s="1"/>
  <c r="AO81" i="1"/>
  <c r="AO83" i="1" s="1"/>
  <c r="BM106" i="20"/>
  <c r="BH24" i="20"/>
  <c r="BH7" i="20" s="1"/>
  <c r="BH28" i="8" s="1"/>
  <c r="BH31" i="8" s="1"/>
  <c r="BH32" i="8" s="1"/>
  <c r="BH303" i="20"/>
  <c r="BH25" i="20" s="1"/>
  <c r="BC31" i="8"/>
  <c r="AZ37" i="27"/>
  <c r="AZ39" i="27" s="1"/>
  <c r="AZ19" i="27"/>
  <c r="AZ21" i="27" s="1"/>
  <c r="BE303" i="20"/>
  <c r="BE24" i="20"/>
  <c r="BL24" i="20" s="1"/>
  <c r="BL213" i="20"/>
  <c r="BE23" i="20"/>
  <c r="BL123" i="20"/>
  <c r="BB32" i="8"/>
  <c r="BB34" i="8"/>
  <c r="BK31" i="8"/>
  <c r="BK32" i="8" s="1"/>
  <c r="BM196" i="20"/>
  <c r="BL14" i="8"/>
  <c r="BE17" i="8"/>
  <c r="AW9" i="1"/>
  <c r="BO7" i="1"/>
  <c r="BJ7" i="1"/>
  <c r="AW91" i="1"/>
  <c r="AW111" i="1"/>
  <c r="AW99" i="1"/>
  <c r="AW77" i="1"/>
  <c r="AW84" i="1"/>
  <c r="AW23" i="25"/>
  <c r="BF23" i="20"/>
  <c r="BM123" i="20"/>
  <c r="AZ34" i="28"/>
  <c r="BF303" i="20"/>
  <c r="BF24" i="20"/>
  <c r="BM213" i="20"/>
  <c r="AO109" i="1"/>
  <c r="G40" i="32"/>
  <c r="G53" i="32"/>
  <c r="G24" i="32" s="1"/>
  <c r="AT109" i="1"/>
  <c r="BG24" i="8"/>
  <c r="BG34" i="8"/>
  <c r="AT97" i="1"/>
  <c r="BJ23" i="1"/>
  <c r="BO23" i="1"/>
  <c r="BD16" i="27" l="1"/>
  <c r="BD31" i="28"/>
  <c r="BD34" i="28" s="1"/>
  <c r="BD35" i="8"/>
  <c r="BA8" i="27"/>
  <c r="BA106" i="8"/>
  <c r="AB8" i="1"/>
  <c r="AB9" i="1" s="1"/>
  <c r="AB113" i="1" s="1"/>
  <c r="BM24" i="20"/>
  <c r="BM10" i="1"/>
  <c r="BH14" i="8"/>
  <c r="AO74" i="1"/>
  <c r="AO76" i="1" s="1"/>
  <c r="H24" i="32"/>
  <c r="O24" i="32" s="1"/>
  <c r="BO77" i="1"/>
  <c r="BJ77" i="1"/>
  <c r="BO111" i="1"/>
  <c r="BO109" i="1" s="1"/>
  <c r="BO110" i="1" s="1"/>
  <c r="BJ111" i="1"/>
  <c r="BJ109" i="1" s="1"/>
  <c r="BJ110" i="1" s="1"/>
  <c r="AT78" i="1"/>
  <c r="AT74" i="1"/>
  <c r="AT76" i="1" s="1"/>
  <c r="BO84" i="1"/>
  <c r="BJ84" i="1"/>
  <c r="BO99" i="1"/>
  <c r="BO97" i="1" s="1"/>
  <c r="BO98" i="1" s="1"/>
  <c r="BJ99" i="1"/>
  <c r="BJ97" i="1" s="1"/>
  <c r="BJ98" i="1" s="1"/>
  <c r="BO91" i="1"/>
  <c r="BJ91" i="1"/>
  <c r="BM303" i="20"/>
  <c r="BF25" i="20"/>
  <c r="BM25" i="20" s="1"/>
  <c r="BF7" i="20"/>
  <c r="BM23" i="20"/>
  <c r="AW85" i="1"/>
  <c r="AW92" i="1"/>
  <c r="BO9" i="1"/>
  <c r="BJ9" i="1"/>
  <c r="AW114" i="1"/>
  <c r="AW102" i="1"/>
  <c r="AW8" i="8"/>
  <c r="BE7" i="20"/>
  <c r="BL23" i="20"/>
  <c r="AZ7" i="27"/>
  <c r="AZ39" i="8" s="1"/>
  <c r="AZ40" i="27"/>
  <c r="BC32" i="8"/>
  <c r="BC34" i="8"/>
  <c r="AM36" i="25"/>
  <c r="AM39" i="25" s="1"/>
  <c r="AM53" i="25" s="1"/>
  <c r="AM8" i="25" s="1"/>
  <c r="AL63" i="25"/>
  <c r="AL66" i="25" s="1"/>
  <c r="AL80" i="25" s="1"/>
  <c r="AL11" i="25" s="1"/>
  <c r="AL72" i="8" s="1"/>
  <c r="AW78" i="1"/>
  <c r="BE18" i="8"/>
  <c r="BE23" i="8"/>
  <c r="BL17" i="8"/>
  <c r="BL18" i="8" s="1"/>
  <c r="BB31" i="28"/>
  <c r="BB35" i="8"/>
  <c r="BB16" i="27"/>
  <c r="BK34" i="8"/>
  <c r="BE25" i="20"/>
  <c r="BL25" i="20" s="1"/>
  <c r="BL303" i="20"/>
  <c r="AT110" i="1"/>
  <c r="G43" i="32"/>
  <c r="G22" i="32" s="1"/>
  <c r="G54" i="32"/>
  <c r="G25" i="32" s="1"/>
  <c r="AO110" i="1"/>
  <c r="BG31" i="28"/>
  <c r="BG34" i="28" s="1"/>
  <c r="BG35" i="8"/>
  <c r="BG16" i="27"/>
  <c r="AT98" i="1"/>
  <c r="AO98" i="1"/>
  <c r="BD19" i="27" l="1"/>
  <c r="BD21" i="27" s="1"/>
  <c r="BD37" i="27"/>
  <c r="BD39" i="27" s="1"/>
  <c r="AB116" i="1"/>
  <c r="AO116" i="1" s="1"/>
  <c r="AO9" i="1"/>
  <c r="AO113" i="1" s="1"/>
  <c r="AT9" i="1"/>
  <c r="AB8" i="8"/>
  <c r="AB102" i="1"/>
  <c r="BH17" i="8"/>
  <c r="BM14" i="8"/>
  <c r="N24" i="32"/>
  <c r="M24" i="32"/>
  <c r="L24" i="32"/>
  <c r="H25" i="32"/>
  <c r="O25" i="32" s="1"/>
  <c r="K22" i="32"/>
  <c r="H22" i="32"/>
  <c r="O22" i="32" s="1"/>
  <c r="AW116" i="1"/>
  <c r="BO114" i="1"/>
  <c r="BO113" i="1" s="1"/>
  <c r="BJ114" i="1"/>
  <c r="BJ113" i="1" s="1"/>
  <c r="BO88" i="1"/>
  <c r="BO90" i="1" s="1"/>
  <c r="BO92" i="1"/>
  <c r="BO81" i="1"/>
  <c r="BO83" i="1" s="1"/>
  <c r="BO85" i="1"/>
  <c r="BJ78" i="1"/>
  <c r="BJ74" i="1"/>
  <c r="BJ76" i="1" s="1"/>
  <c r="BO102" i="1"/>
  <c r="BO101" i="1" s="1"/>
  <c r="BJ102" i="1"/>
  <c r="BJ101" i="1" s="1"/>
  <c r="BJ88" i="1"/>
  <c r="BJ90" i="1" s="1"/>
  <c r="BJ92" i="1"/>
  <c r="BJ81" i="1"/>
  <c r="BJ83" i="1" s="1"/>
  <c r="BJ85" i="1"/>
  <c r="BO78" i="1"/>
  <c r="BO74" i="1"/>
  <c r="BO76" i="1" s="1"/>
  <c r="BB19" i="27"/>
  <c r="BB21" i="27" s="1"/>
  <c r="BB37" i="27"/>
  <c r="BB39" i="27" s="1"/>
  <c r="BB34" i="28"/>
  <c r="BK34" i="28" s="1"/>
  <c r="BK31" i="28"/>
  <c r="BE24" i="8"/>
  <c r="BL23" i="8"/>
  <c r="BL24" i="8" s="1"/>
  <c r="AL105" i="8"/>
  <c r="AZ8" i="27"/>
  <c r="AZ106" i="8"/>
  <c r="AW11" i="8"/>
  <c r="BO8" i="8"/>
  <c r="BJ8" i="8"/>
  <c r="BF28" i="8"/>
  <c r="BM7" i="20"/>
  <c r="AO8" i="9"/>
  <c r="BK35" i="8"/>
  <c r="AM60" i="8"/>
  <c r="AW105" i="8" s="1"/>
  <c r="AM14" i="25"/>
  <c r="BC31" i="28"/>
  <c r="BC16" i="27"/>
  <c r="BC35" i="8"/>
  <c r="BE28" i="8"/>
  <c r="BL7" i="20"/>
  <c r="AW104" i="1"/>
  <c r="BG19" i="27"/>
  <c r="BG21" i="27" s="1"/>
  <c r="BG37" i="27"/>
  <c r="BG39" i="27" s="1"/>
  <c r="AL20" i="9" l="1"/>
  <c r="AJ20" i="9"/>
  <c r="AW117" i="1"/>
  <c r="AB36" i="1"/>
  <c r="AO36" i="1" s="1"/>
  <c r="BD7" i="27"/>
  <c r="BD39" i="8" s="1"/>
  <c r="BD40" i="27"/>
  <c r="AT116" i="1"/>
  <c r="AT117" i="1" s="1"/>
  <c r="AB118" i="1"/>
  <c r="AB117" i="1"/>
  <c r="AO102" i="1"/>
  <c r="AO101" i="1" s="1"/>
  <c r="AT102" i="1"/>
  <c r="AT101" i="1" s="1"/>
  <c r="AT19" i="1"/>
  <c r="AT113" i="1"/>
  <c r="G41" i="32"/>
  <c r="G44" i="32" s="1"/>
  <c r="G23" i="32" s="1"/>
  <c r="K24" i="32" s="1"/>
  <c r="AB11" i="8"/>
  <c r="AO8" i="8"/>
  <c r="AT8" i="8"/>
  <c r="AB104" i="1"/>
  <c r="AW105" i="1" s="1"/>
  <c r="AO117" i="1"/>
  <c r="AO118" i="1"/>
  <c r="BH18" i="8"/>
  <c r="BH23" i="8"/>
  <c r="BM17" i="8"/>
  <c r="BM18" i="8" s="1"/>
  <c r="AW118" i="1"/>
  <c r="N25" i="32"/>
  <c r="M25" i="32"/>
  <c r="L25" i="32"/>
  <c r="M22" i="32"/>
  <c r="N22" i="32"/>
  <c r="L22" i="32"/>
  <c r="AW36" i="1"/>
  <c r="BJ36" i="1" s="1"/>
  <c r="BO104" i="1"/>
  <c r="BJ104" i="1"/>
  <c r="BO116" i="1"/>
  <c r="BJ116" i="1"/>
  <c r="AW106" i="1"/>
  <c r="AW35" i="1"/>
  <c r="BC37" i="27"/>
  <c r="BC39" i="27" s="1"/>
  <c r="BC19" i="27"/>
  <c r="BC21" i="27" s="1"/>
  <c r="AW20" i="25"/>
  <c r="AX30" i="25" s="1"/>
  <c r="AX7" i="25" s="1"/>
  <c r="AX59" i="8" s="1"/>
  <c r="AW34" i="20"/>
  <c r="BO11" i="8"/>
  <c r="AS5" i="9" s="1"/>
  <c r="AW34" i="21"/>
  <c r="BJ11" i="8"/>
  <c r="BE31" i="8"/>
  <c r="BL28" i="8"/>
  <c r="BC34" i="28"/>
  <c r="AO10" i="9"/>
  <c r="AO9" i="9"/>
  <c r="BF31" i="8"/>
  <c r="BM28" i="8"/>
  <c r="AM105" i="8"/>
  <c r="BB7" i="27"/>
  <c r="BB39" i="8" s="1"/>
  <c r="BK39" i="8" s="1"/>
  <c r="BB40" i="27"/>
  <c r="BG40" i="27"/>
  <c r="BG7" i="27"/>
  <c r="BG39" i="8" s="1"/>
  <c r="K25" i="32" l="1"/>
  <c r="AT36" i="1"/>
  <c r="AT118" i="1"/>
  <c r="H23" i="32"/>
  <c r="O23" i="32" s="1"/>
  <c r="BD8" i="27"/>
  <c r="BD106" i="8"/>
  <c r="K26" i="32"/>
  <c r="K27" i="32"/>
  <c r="K23" i="32"/>
  <c r="AO11" i="8"/>
  <c r="AB20" i="25"/>
  <c r="AC30" i="25" s="1"/>
  <c r="AC7" i="25" s="1"/>
  <c r="AC59" i="8" s="1"/>
  <c r="AB34" i="21"/>
  <c r="AB34" i="20"/>
  <c r="AT11" i="8"/>
  <c r="AL5" i="9" s="1"/>
  <c r="AO104" i="1"/>
  <c r="BJ105" i="1" s="1"/>
  <c r="AB105" i="1"/>
  <c r="AT104" i="1"/>
  <c r="BO105" i="1" s="1"/>
  <c r="AB106" i="1"/>
  <c r="AB35" i="1"/>
  <c r="AB10" i="1" s="1"/>
  <c r="AN5" i="9"/>
  <c r="J8" i="32"/>
  <c r="BH34" i="8"/>
  <c r="BH24" i="8"/>
  <c r="BM23" i="8"/>
  <c r="BM24" i="8" s="1"/>
  <c r="BO36" i="1"/>
  <c r="M23" i="32"/>
  <c r="BJ117" i="1"/>
  <c r="BJ118" i="1"/>
  <c r="BJ106" i="1"/>
  <c r="BO117" i="1"/>
  <c r="BO118" i="1"/>
  <c r="BO106" i="1"/>
  <c r="AY105" i="8"/>
  <c r="AX105" i="8"/>
  <c r="BB8" i="27"/>
  <c r="BB106" i="8"/>
  <c r="BF32" i="8"/>
  <c r="BM31" i="8"/>
  <c r="BM32" i="8" s="1"/>
  <c r="BF34" i="8"/>
  <c r="BE32" i="8"/>
  <c r="BL31" i="8"/>
  <c r="BL32" i="8" s="1"/>
  <c r="BE34" i="8"/>
  <c r="BJ34" i="21"/>
  <c r="BO34" i="21"/>
  <c r="AW259" i="20"/>
  <c r="AW266" i="20" s="1"/>
  <c r="AW267" i="20" s="1"/>
  <c r="AW286" i="20" s="1"/>
  <c r="AW79" i="20"/>
  <c r="AW86" i="20" s="1"/>
  <c r="AW87" i="20" s="1"/>
  <c r="AW106" i="20" s="1"/>
  <c r="AW169" i="20"/>
  <c r="AW176" i="20" s="1"/>
  <c r="AW177" i="20" s="1"/>
  <c r="AW196" i="20" s="1"/>
  <c r="BJ34" i="20"/>
  <c r="BO34" i="20"/>
  <c r="BC40" i="27"/>
  <c r="BC7" i="27"/>
  <c r="BC39" i="8" s="1"/>
  <c r="AW10" i="1"/>
  <c r="BO35" i="1"/>
  <c r="BJ35" i="1"/>
  <c r="BG8" i="27"/>
  <c r="BG106" i="8"/>
  <c r="L23" i="32" l="1"/>
  <c r="AT10" i="1"/>
  <c r="AB14" i="8"/>
  <c r="AO10" i="1"/>
  <c r="N23" i="32"/>
  <c r="AT35" i="1"/>
  <c r="AO35" i="1"/>
  <c r="AT106" i="1"/>
  <c r="AT105" i="1"/>
  <c r="AO106" i="1"/>
  <c r="AO105" i="1"/>
  <c r="AB259" i="20"/>
  <c r="AB266" i="20" s="1"/>
  <c r="AB267" i="20" s="1"/>
  <c r="AB286" i="20" s="1"/>
  <c r="AO34" i="20"/>
  <c r="AB169" i="20"/>
  <c r="AB176" i="20" s="1"/>
  <c r="AB177" i="20" s="1"/>
  <c r="AB196" i="20" s="1"/>
  <c r="AB79" i="20"/>
  <c r="AB86" i="20" s="1"/>
  <c r="AB87" i="20" s="1"/>
  <c r="AB106" i="20" s="1"/>
  <c r="AT34" i="20"/>
  <c r="AC105" i="8"/>
  <c r="AD105" i="8"/>
  <c r="F66" i="32"/>
  <c r="F28" i="32" s="1"/>
  <c r="J28" i="32" s="1"/>
  <c r="AL6" i="9"/>
  <c r="AO34" i="21"/>
  <c r="AT34" i="21"/>
  <c r="F8" i="32"/>
  <c r="AG5" i="9"/>
  <c r="AG6" i="9" s="1"/>
  <c r="AS6" i="9"/>
  <c r="BH16" i="27"/>
  <c r="BH35" i="8"/>
  <c r="BH31" i="28"/>
  <c r="BH34" i="28" s="1"/>
  <c r="BO10" i="1"/>
  <c r="BJ10" i="1"/>
  <c r="AW14" i="8"/>
  <c r="BC8" i="27"/>
  <c r="BC106" i="8"/>
  <c r="AW123" i="20"/>
  <c r="BJ106" i="20"/>
  <c r="BO106" i="20"/>
  <c r="BE16" i="27"/>
  <c r="BE31" i="28"/>
  <c r="BE35" i="8"/>
  <c r="BL34" i="8"/>
  <c r="AW213" i="20"/>
  <c r="BO196" i="20"/>
  <c r="BJ196" i="20"/>
  <c r="BJ286" i="20"/>
  <c r="BO286" i="20"/>
  <c r="BF35" i="8"/>
  <c r="BF31" i="28"/>
  <c r="BF16" i="27"/>
  <c r="BM34" i="8"/>
  <c r="AO14" i="8" l="1"/>
  <c r="AB17" i="8"/>
  <c r="AT14" i="8"/>
  <c r="AO106" i="20"/>
  <c r="AB123" i="20"/>
  <c r="AT106" i="20"/>
  <c r="AN6" i="9"/>
  <c r="AT196" i="20"/>
  <c r="AO196" i="20"/>
  <c r="AB213" i="20"/>
  <c r="AO286" i="20"/>
  <c r="AT286" i="20"/>
  <c r="BH19" i="27"/>
  <c r="BH21" i="27" s="1"/>
  <c r="BH37" i="27"/>
  <c r="BH39" i="27" s="1"/>
  <c r="BM35" i="8"/>
  <c r="AQ8" i="9"/>
  <c r="BF34" i="28"/>
  <c r="BM34" i="28" s="1"/>
  <c r="BM31" i="28"/>
  <c r="AW24" i="20"/>
  <c r="BO213" i="20"/>
  <c r="AW303" i="20"/>
  <c r="BJ213" i="20"/>
  <c r="BE37" i="27"/>
  <c r="BE39" i="27" s="1"/>
  <c r="BE19" i="27"/>
  <c r="BE21" i="27" s="1"/>
  <c r="AW17" i="8"/>
  <c r="BJ14" i="8"/>
  <c r="BO14" i="8"/>
  <c r="BF37" i="27"/>
  <c r="BF39" i="27" s="1"/>
  <c r="BF19" i="27"/>
  <c r="BF21" i="27" s="1"/>
  <c r="AP8" i="9"/>
  <c r="BL35" i="8"/>
  <c r="BE34" i="28"/>
  <c r="BL34" i="28" s="1"/>
  <c r="BL31" i="28"/>
  <c r="AW23" i="20"/>
  <c r="BJ123" i="20"/>
  <c r="BO123" i="20"/>
  <c r="AT17" i="8" l="1"/>
  <c r="AT18" i="8" s="1"/>
  <c r="AO17" i="8"/>
  <c r="AO18" i="8" s="1"/>
  <c r="AB23" i="8"/>
  <c r="AB18" i="8"/>
  <c r="AO123" i="20"/>
  <c r="AT123" i="20"/>
  <c r="AB23" i="20"/>
  <c r="AB24" i="20"/>
  <c r="AO213" i="20"/>
  <c r="AT213" i="20"/>
  <c r="AB303" i="20"/>
  <c r="BH7" i="27"/>
  <c r="BH39" i="8" s="1"/>
  <c r="BH40" i="27"/>
  <c r="BF7" i="27"/>
  <c r="BF39" i="8" s="1"/>
  <c r="BF40" i="27"/>
  <c r="AW23" i="8"/>
  <c r="BJ17" i="8"/>
  <c r="BJ18" i="8" s="1"/>
  <c r="BO17" i="8"/>
  <c r="BO18" i="8" s="1"/>
  <c r="AW18" i="8"/>
  <c r="BO303" i="20"/>
  <c r="AW25" i="20"/>
  <c r="BJ303" i="20"/>
  <c r="BJ24" i="20"/>
  <c r="BO24" i="20"/>
  <c r="BJ23" i="20"/>
  <c r="AW7" i="20"/>
  <c r="BO23" i="20"/>
  <c r="AP10" i="9"/>
  <c r="AP9" i="9"/>
  <c r="BE40" i="27"/>
  <c r="BE7" i="27"/>
  <c r="BE39" i="8" s="1"/>
  <c r="BL39" i="8" s="1"/>
  <c r="AQ9" i="9"/>
  <c r="AQ10" i="9"/>
  <c r="BM39" i="8" l="1"/>
  <c r="AB24" i="8"/>
  <c r="AO23" i="8"/>
  <c r="AO24" i="8" s="1"/>
  <c r="AT23" i="8"/>
  <c r="AT24" i="8" s="1"/>
  <c r="AO24" i="20"/>
  <c r="AB7" i="20"/>
  <c r="AT24" i="20"/>
  <c r="AT303" i="20"/>
  <c r="AO303" i="20"/>
  <c r="AB25" i="20"/>
  <c r="AT23" i="20"/>
  <c r="AO23" i="20"/>
  <c r="BH8" i="27"/>
  <c r="BH106" i="8"/>
  <c r="BO25" i="20"/>
  <c r="BJ25" i="20"/>
  <c r="BF8" i="27"/>
  <c r="BF106" i="8"/>
  <c r="BE106" i="8"/>
  <c r="BE8" i="27"/>
  <c r="BJ7" i="20"/>
  <c r="AW28" i="8"/>
  <c r="BO7" i="20"/>
  <c r="BJ23" i="8"/>
  <c r="BJ24" i="8" s="1"/>
  <c r="AW24" i="8"/>
  <c r="BO23" i="8"/>
  <c r="BO24" i="8" s="1"/>
  <c r="AO25" i="20" l="1"/>
  <c r="AT25" i="20"/>
  <c r="AB28" i="8"/>
  <c r="AO7" i="20"/>
  <c r="AT7" i="20"/>
  <c r="AW31" i="8"/>
  <c r="BJ28" i="8"/>
  <c r="BO28" i="8"/>
  <c r="AT28" i="8" l="1"/>
  <c r="AO28" i="8"/>
  <c r="AB31" i="8"/>
  <c r="BJ31" i="8"/>
  <c r="BJ32" i="8" s="1"/>
  <c r="AW32" i="8"/>
  <c r="BO31" i="8"/>
  <c r="BO32" i="8" s="1"/>
  <c r="AW34" i="8"/>
  <c r="AT31" i="8" l="1"/>
  <c r="AT32" i="8" s="1"/>
  <c r="AO31" i="8"/>
  <c r="AO32" i="8" s="1"/>
  <c r="AB32" i="8"/>
  <c r="AB34" i="8"/>
  <c r="AW35" i="8"/>
  <c r="BJ34" i="8"/>
  <c r="AW16" i="27"/>
  <c r="AW31" i="28"/>
  <c r="BO34" i="8"/>
  <c r="AO34" i="8" l="1"/>
  <c r="AT34" i="8"/>
  <c r="AB31" i="28"/>
  <c r="AB16" i="27"/>
  <c r="AB35" i="8"/>
  <c r="AW34" i="28"/>
  <c r="BJ31" i="28"/>
  <c r="BO31" i="28"/>
  <c r="BO83" i="28" s="1"/>
  <c r="BJ35" i="8"/>
  <c r="AN8" i="9"/>
  <c r="AN9" i="9" s="1"/>
  <c r="BO35" i="8"/>
  <c r="AS8" i="9"/>
  <c r="AS9" i="9" s="1"/>
  <c r="AW37" i="27"/>
  <c r="AW39" i="27" s="1"/>
  <c r="AW19" i="27"/>
  <c r="AW21" i="27" s="1"/>
  <c r="AB19" i="27" l="1"/>
  <c r="AB21" i="27" s="1"/>
  <c r="AB37" i="27"/>
  <c r="AB39" i="27" s="1"/>
  <c r="AL8" i="9"/>
  <c r="AS10" i="9" s="1"/>
  <c r="AT35" i="8"/>
  <c r="AO31" i="28"/>
  <c r="AT31" i="28"/>
  <c r="AT83" i="28" s="1"/>
  <c r="AB34" i="28"/>
  <c r="AO35" i="8"/>
  <c r="AG8" i="9"/>
  <c r="AN10" i="9" s="1"/>
  <c r="BL83" i="28"/>
  <c r="BM83" i="28"/>
  <c r="BK83" i="28"/>
  <c r="BJ83" i="28"/>
  <c r="AW40" i="27"/>
  <c r="AW7" i="27"/>
  <c r="AW39" i="8" s="1"/>
  <c r="BJ34" i="28"/>
  <c r="BO34" i="28"/>
  <c r="BO84" i="28" s="1"/>
  <c r="AG9" i="9" l="1"/>
  <c r="AG10" i="9"/>
  <c r="AO34" i="28"/>
  <c r="AT34" i="28"/>
  <c r="AT84" i="28" s="1"/>
  <c r="AP83" i="28"/>
  <c r="AR83" i="28"/>
  <c r="AO83" i="28"/>
  <c r="AQ83" i="28"/>
  <c r="AL10" i="9"/>
  <c r="AL9" i="9"/>
  <c r="AB7" i="27"/>
  <c r="AB39" i="8" s="1"/>
  <c r="AB40" i="27"/>
  <c r="BO39" i="8"/>
  <c r="BJ39" i="8"/>
  <c r="BL84" i="28"/>
  <c r="BM84" i="28"/>
  <c r="BK84" i="28"/>
  <c r="BJ84" i="28"/>
  <c r="AW8" i="27"/>
  <c r="AW106" i="8"/>
  <c r="AB8" i="27" l="1"/>
  <c r="AB42" i="27"/>
  <c r="AB106" i="8"/>
  <c r="AB45" i="8"/>
  <c r="AO39" i="8"/>
  <c r="AT39" i="8"/>
  <c r="AP84" i="28"/>
  <c r="AO84" i="28"/>
  <c r="AR84" i="28"/>
  <c r="AQ84" i="28"/>
  <c r="AB46" i="8" l="1"/>
  <c r="AB101" i="8"/>
  <c r="AB116" i="8" s="1"/>
  <c r="AB137" i="8" s="1"/>
  <c r="AB58" i="28" s="1"/>
  <c r="AB62" i="28" s="1"/>
  <c r="AB29" i="28"/>
  <c r="AB53" i="28" s="1"/>
  <c r="AB55" i="28" s="1"/>
  <c r="AB9" i="27"/>
  <c r="AB75" i="8" s="1"/>
  <c r="AC42" i="27"/>
  <c r="AB63" i="28" l="1"/>
  <c r="AB64" i="28" s="1"/>
  <c r="AD42" i="27"/>
  <c r="AC9" i="27"/>
  <c r="AC75" i="8" s="1"/>
  <c r="AB13" i="28"/>
  <c r="AB84" i="8" s="1"/>
  <c r="AB87" i="8" s="1"/>
  <c r="AB36" i="28" s="1"/>
  <c r="AC52" i="28"/>
  <c r="AE42" i="27" l="1"/>
  <c r="AD9" i="27"/>
  <c r="AD75" i="8" s="1"/>
  <c r="AB16" i="28"/>
  <c r="AB78" i="8" s="1"/>
  <c r="AB80" i="8" s="1"/>
  <c r="AC61" i="28"/>
  <c r="AC67" i="28" s="1"/>
  <c r="AC70" i="28" s="1"/>
  <c r="AB17" i="28"/>
  <c r="AB126" i="8" s="1"/>
  <c r="AB131" i="8" s="1"/>
  <c r="AB135" i="8" s="1"/>
  <c r="AB57" i="8" s="1"/>
  <c r="AE9" i="27" l="1"/>
  <c r="AE75" i="8" s="1"/>
  <c r="AF42" i="27"/>
  <c r="AB69" i="8"/>
  <c r="AB88" i="8" s="1"/>
  <c r="AC73" i="28"/>
  <c r="AC76" i="28" s="1"/>
  <c r="AC78" i="28" s="1"/>
  <c r="AF9" i="27" l="1"/>
  <c r="AF75" i="8" s="1"/>
  <c r="AG42" i="27"/>
  <c r="AC18" i="28"/>
  <c r="AC37" i="8"/>
  <c r="AC45" i="8" s="1"/>
  <c r="AG9" i="27" l="1"/>
  <c r="AG75" i="8" s="1"/>
  <c r="AH42" i="27"/>
  <c r="AC29" i="28"/>
  <c r="AC53" i="28" s="1"/>
  <c r="AC55" i="28" s="1"/>
  <c r="AC46" i="8"/>
  <c r="AC101" i="8"/>
  <c r="AC116" i="8" s="1"/>
  <c r="AC137" i="8" s="1"/>
  <c r="AC58" i="28" s="1"/>
  <c r="AI42" i="27" l="1"/>
  <c r="AH9" i="27"/>
  <c r="AH75" i="8" s="1"/>
  <c r="AC63" i="28"/>
  <c r="AC62" i="28"/>
  <c r="AD52" i="28"/>
  <c r="AC13" i="28"/>
  <c r="AC84" i="8" s="1"/>
  <c r="AC87" i="8" s="1"/>
  <c r="AC36" i="28" s="1"/>
  <c r="AJ42" i="27" l="1"/>
  <c r="AI9" i="27"/>
  <c r="AI75" i="8" s="1"/>
  <c r="AC64" i="28"/>
  <c r="AK42" i="27" l="1"/>
  <c r="AJ9" i="27"/>
  <c r="AJ75" i="8" s="1"/>
  <c r="AD61" i="28"/>
  <c r="AD67" i="28" s="1"/>
  <c r="AD70" i="28" s="1"/>
  <c r="AC16" i="28"/>
  <c r="AC78" i="8" s="1"/>
  <c r="AC80" i="8" s="1"/>
  <c r="AC17" i="28"/>
  <c r="AC126" i="8" s="1"/>
  <c r="AC131" i="8" s="1"/>
  <c r="AC135" i="8" s="1"/>
  <c r="AC57" i="8" s="1"/>
  <c r="AK9" i="27" l="1"/>
  <c r="AK75" i="8" s="1"/>
  <c r="AL42" i="27"/>
  <c r="AC69" i="8"/>
  <c r="AC88" i="8" s="1"/>
  <c r="AD73" i="28"/>
  <c r="AD76" i="28" s="1"/>
  <c r="AD78" i="28" s="1"/>
  <c r="AL9" i="27" l="1"/>
  <c r="AL75" i="8" s="1"/>
  <c r="AM42" i="27"/>
  <c r="AD18" i="28"/>
  <c r="AO78" i="28"/>
  <c r="AO85" i="28" s="1"/>
  <c r="AD37" i="8"/>
  <c r="AO22" i="28" l="1"/>
  <c r="AG17" i="9" s="1"/>
  <c r="AW42" i="27"/>
  <c r="AM9" i="27"/>
  <c r="AM75" i="8" s="1"/>
  <c r="AD45" i="8"/>
  <c r="AO37" i="8"/>
  <c r="AW9" i="27" l="1"/>
  <c r="AW75" i="8" s="1"/>
  <c r="AX42" i="27"/>
  <c r="AD29" i="28"/>
  <c r="AO45" i="8"/>
  <c r="AO49" i="8" s="1"/>
  <c r="AD101" i="8"/>
  <c r="AD116" i="8" s="1"/>
  <c r="AD46" i="8"/>
  <c r="AY42" i="27" l="1"/>
  <c r="AX9" i="27"/>
  <c r="AX75" i="8" s="1"/>
  <c r="AO46" i="8"/>
  <c r="AG12" i="9"/>
  <c r="AO116" i="8"/>
  <c r="AD137" i="8"/>
  <c r="AD53" i="28"/>
  <c r="AD55" i="28" s="1"/>
  <c r="AO29" i="28"/>
  <c r="AY9" i="27" l="1"/>
  <c r="AY75" i="8" s="1"/>
  <c r="AZ42" i="27"/>
  <c r="AO82" i="28"/>
  <c r="AO137" i="8"/>
  <c r="AD58" i="28"/>
  <c r="AD13" i="28"/>
  <c r="AD84" i="8" s="1"/>
  <c r="AD87" i="8" s="1"/>
  <c r="AD36" i="28" s="1"/>
  <c r="AO37" i="28" s="1"/>
  <c r="AE52" i="28"/>
  <c r="AZ9" i="27" l="1"/>
  <c r="AZ75" i="8" s="1"/>
  <c r="BA42" i="27"/>
  <c r="AD63" i="28"/>
  <c r="AD62" i="28"/>
  <c r="AO58" i="28"/>
  <c r="AO23" i="28" s="1"/>
  <c r="AG18" i="9" s="1"/>
  <c r="F13" i="32"/>
  <c r="BB42" i="27" l="1"/>
  <c r="BA9" i="27"/>
  <c r="BA75" i="8" s="1"/>
  <c r="AG13" i="9"/>
  <c r="AD64" i="28"/>
  <c r="BB9" i="27" l="1"/>
  <c r="BB75" i="8" s="1"/>
  <c r="BC42" i="27"/>
  <c r="AE61" i="28"/>
  <c r="AE67" i="28" s="1"/>
  <c r="AE70" i="28" s="1"/>
  <c r="AD16" i="28"/>
  <c r="AD78" i="8" s="1"/>
  <c r="AO65" i="28"/>
  <c r="AD17" i="28"/>
  <c r="AD126" i="8" s="1"/>
  <c r="AD131" i="8" s="1"/>
  <c r="AO21" i="28" l="1"/>
  <c r="AG22" i="9" s="1"/>
  <c r="BD42" i="27"/>
  <c r="BC9" i="27"/>
  <c r="BC75" i="8" s="1"/>
  <c r="AD135" i="8"/>
  <c r="AD57" i="8" s="1"/>
  <c r="AO131" i="8"/>
  <c r="AD92" i="8"/>
  <c r="AG21" i="9" s="1"/>
  <c r="AD80" i="8"/>
  <c r="BD9" i="27" l="1"/>
  <c r="BD75" i="8" s="1"/>
  <c r="BE42" i="27"/>
  <c r="AD69" i="8"/>
  <c r="AD88" i="8" s="1"/>
  <c r="AE73" i="28"/>
  <c r="AE76" i="28" s="1"/>
  <c r="AE78" i="28" s="1"/>
  <c r="BE9" i="27" l="1"/>
  <c r="BE75" i="8" s="1"/>
  <c r="BF42" i="27"/>
  <c r="AE18" i="28"/>
  <c r="AE37" i="8"/>
  <c r="AE45" i="8" s="1"/>
  <c r="AE101" i="8" s="1"/>
  <c r="AE116" i="8" s="1"/>
  <c r="BF9" i="27" l="1"/>
  <c r="BF75" i="8" s="1"/>
  <c r="BG42" i="27"/>
  <c r="AE46" i="8"/>
  <c r="AE29" i="28"/>
  <c r="AE53" i="28" s="1"/>
  <c r="AE55" i="28" s="1"/>
  <c r="AE137" i="8"/>
  <c r="BH42" i="27" l="1"/>
  <c r="BH9" i="27" s="1"/>
  <c r="BH75" i="8" s="1"/>
  <c r="BG9" i="27"/>
  <c r="BG75" i="8" s="1"/>
  <c r="AE58" i="28"/>
  <c r="AE13" i="28"/>
  <c r="AE84" i="8" s="1"/>
  <c r="AE87" i="8" s="1"/>
  <c r="AE36" i="28" s="1"/>
  <c r="AF52" i="28"/>
  <c r="AE63" i="28" l="1"/>
  <c r="AE62" i="28"/>
  <c r="AE64" i="28" l="1"/>
  <c r="AE17" i="28" s="1"/>
  <c r="AE126" i="8" s="1"/>
  <c r="AE131" i="8" s="1"/>
  <c r="AF61" i="28" l="1"/>
  <c r="AF67" i="28" s="1"/>
  <c r="AF70" i="28" s="1"/>
  <c r="AE16" i="28"/>
  <c r="AE78" i="8" s="1"/>
  <c r="AE80" i="8" s="1"/>
  <c r="AE135" i="8"/>
  <c r="AE57" i="8" s="1"/>
  <c r="AE69" i="8" l="1"/>
  <c r="AE88" i="8" s="1"/>
  <c r="AF73" i="28"/>
  <c r="AF76" i="28" s="1"/>
  <c r="AF78" i="28" s="1"/>
  <c r="AF37" i="8" l="1"/>
  <c r="AF18" i="28"/>
  <c r="AF45" i="8" l="1"/>
  <c r="AF29" i="28" l="1"/>
  <c r="AF101" i="8"/>
  <c r="AF116" i="8" s="1"/>
  <c r="AF46" i="8"/>
  <c r="AF53" i="28" l="1"/>
  <c r="AF55" i="28" s="1"/>
  <c r="AF137" i="8"/>
  <c r="AF13" i="28" l="1"/>
  <c r="AF84" i="8" s="1"/>
  <c r="AF87" i="8" s="1"/>
  <c r="AF36" i="28" s="1"/>
  <c r="AG52" i="28"/>
  <c r="AF58" i="28"/>
  <c r="AF63" i="28" l="1"/>
  <c r="AF62" i="28"/>
  <c r="AF64" i="28" l="1"/>
  <c r="AG61" i="28" l="1"/>
  <c r="AF17" i="28"/>
  <c r="AF126" i="8" s="1"/>
  <c r="AF131" i="8" s="1"/>
  <c r="AF16" i="28"/>
  <c r="AF78" i="8" s="1"/>
  <c r="AF80" i="8" s="1"/>
  <c r="AF135" i="8" l="1"/>
  <c r="AF57" i="8" s="1"/>
  <c r="AG67" i="28"/>
  <c r="AG70" i="28" s="1"/>
  <c r="AG73" i="28" l="1"/>
  <c r="AG76" i="28" s="1"/>
  <c r="AG78" i="28" s="1"/>
  <c r="AF69" i="8"/>
  <c r="AF88" i="8" s="1"/>
  <c r="AG18" i="28" l="1"/>
  <c r="AG37" i="8"/>
  <c r="AP78" i="28"/>
  <c r="AP85" i="28" l="1"/>
  <c r="AG45" i="8"/>
  <c r="AP37" i="8"/>
  <c r="AP22" i="28" l="1"/>
  <c r="AH17" i="9" s="1"/>
  <c r="AG46" i="8"/>
  <c r="AG29" i="28"/>
  <c r="AG101" i="8"/>
  <c r="AG116" i="8" s="1"/>
  <c r="AP45" i="8"/>
  <c r="AP49" i="8" s="1"/>
  <c r="AH12" i="9" l="1"/>
  <c r="AP46" i="8"/>
  <c r="AG53" i="28"/>
  <c r="AG55" i="28" s="1"/>
  <c r="AP29" i="28"/>
  <c r="AG137" i="8"/>
  <c r="AP116" i="8"/>
  <c r="AG58" i="28" l="1"/>
  <c r="AP137" i="8"/>
  <c r="G13" i="32"/>
  <c r="AP82" i="28"/>
  <c r="AG13" i="28"/>
  <c r="AG84" i="8" s="1"/>
  <c r="AG87" i="8" s="1"/>
  <c r="AG36" i="28" s="1"/>
  <c r="AP37" i="28" s="1"/>
  <c r="AH52" i="28"/>
  <c r="AH13" i="9" l="1"/>
  <c r="AG63" i="28"/>
  <c r="AG62" i="28"/>
  <c r="AP58" i="28"/>
  <c r="AP23" i="28" s="1"/>
  <c r="AH18" i="9" s="1"/>
  <c r="AG64" i="28" l="1"/>
  <c r="AG16" i="28" s="1"/>
  <c r="AG78" i="8" s="1"/>
  <c r="AH61" i="28" l="1"/>
  <c r="AH67" i="28" s="1"/>
  <c r="AH70" i="28" s="1"/>
  <c r="AG17" i="28"/>
  <c r="AG126" i="8" s="1"/>
  <c r="AG131" i="8" s="1"/>
  <c r="AG135" i="8" s="1"/>
  <c r="AG57" i="8" s="1"/>
  <c r="AP65" i="28"/>
  <c r="AG80" i="8"/>
  <c r="AG92" i="8"/>
  <c r="AH21" i="9" s="1"/>
  <c r="AP21" i="28" l="1"/>
  <c r="AH22" i="9" s="1"/>
  <c r="AP131" i="8"/>
  <c r="AG69" i="8"/>
  <c r="AG88" i="8" s="1"/>
  <c r="AH73" i="28"/>
  <c r="AH76" i="28" s="1"/>
  <c r="AH78" i="28" s="1"/>
  <c r="AH37" i="8" l="1"/>
  <c r="AH18" i="28"/>
  <c r="AH45" i="8" l="1"/>
  <c r="AH101" i="8" l="1"/>
  <c r="AH116" i="8" s="1"/>
  <c r="AH29" i="28"/>
  <c r="AH46" i="8"/>
  <c r="AH53" i="28" l="1"/>
  <c r="AH55" i="28" s="1"/>
  <c r="AH137" i="8"/>
  <c r="AH58" i="28" l="1"/>
  <c r="AI52" i="28"/>
  <c r="AH13" i="28"/>
  <c r="AH84" i="8" s="1"/>
  <c r="AH87" i="8" s="1"/>
  <c r="AH36" i="28" s="1"/>
  <c r="AH63" i="28" l="1"/>
  <c r="AH62" i="28"/>
  <c r="AH64" i="28" l="1"/>
  <c r="AI61" i="28" s="1"/>
  <c r="AH17" i="28" l="1"/>
  <c r="AH126" i="8" s="1"/>
  <c r="AH131" i="8" s="1"/>
  <c r="AH135" i="8" s="1"/>
  <c r="AH57" i="8" s="1"/>
  <c r="AH16" i="28"/>
  <c r="AH78" i="8" s="1"/>
  <c r="AH80" i="8" s="1"/>
  <c r="AI67" i="28"/>
  <c r="AI70" i="28" s="1"/>
  <c r="AI73" i="28" l="1"/>
  <c r="AI76" i="28" s="1"/>
  <c r="AI78" i="28" s="1"/>
  <c r="AH69" i="8"/>
  <c r="AH88" i="8" s="1"/>
  <c r="AI37" i="8" l="1"/>
  <c r="AI18" i="28"/>
  <c r="AI45" i="8" l="1"/>
  <c r="AI29" i="28" l="1"/>
  <c r="AI46" i="8"/>
  <c r="AI101" i="8"/>
  <c r="AI116" i="8" s="1"/>
  <c r="AI137" i="8" l="1"/>
  <c r="AI53" i="28"/>
  <c r="AI55" i="28" s="1"/>
  <c r="AJ52" i="28" l="1"/>
  <c r="AI13" i="28"/>
  <c r="AI84" i="8" s="1"/>
  <c r="AI87" i="8" s="1"/>
  <c r="AI36" i="28" s="1"/>
  <c r="AI58" i="28"/>
  <c r="AI62" i="28" l="1"/>
  <c r="AI63" i="28"/>
  <c r="AI64" i="28" l="1"/>
  <c r="AI17" i="28" l="1"/>
  <c r="AI126" i="8" s="1"/>
  <c r="AI131" i="8" s="1"/>
  <c r="AI16" i="28"/>
  <c r="AI78" i="8" s="1"/>
  <c r="AI80" i="8" s="1"/>
  <c r="AJ61" i="28"/>
  <c r="AJ67" i="28" l="1"/>
  <c r="AJ70" i="28" s="1"/>
  <c r="AI135" i="8"/>
  <c r="AI57" i="8" s="1"/>
  <c r="AI69" i="8" l="1"/>
  <c r="AI88" i="8" s="1"/>
  <c r="AJ73" i="28"/>
  <c r="AJ76" i="28" s="1"/>
  <c r="AJ78" i="28" s="1"/>
  <c r="AJ18" i="28" l="1"/>
  <c r="AJ37" i="8"/>
  <c r="AQ78" i="28"/>
  <c r="AJ45" i="8" l="1"/>
  <c r="AQ37" i="8"/>
  <c r="AQ85" i="28"/>
  <c r="AQ22" i="28" l="1"/>
  <c r="AI17" i="9" s="1"/>
  <c r="AJ29" i="28"/>
  <c r="AJ101" i="8"/>
  <c r="AJ116" i="8" s="1"/>
  <c r="AJ46" i="8"/>
  <c r="AQ45" i="8"/>
  <c r="AQ49" i="8" s="1"/>
  <c r="AJ137" i="8" l="1"/>
  <c r="AQ116" i="8"/>
  <c r="AQ46" i="8"/>
  <c r="AI12" i="9"/>
  <c r="AJ53" i="28"/>
  <c r="AJ55" i="28" s="1"/>
  <c r="AQ29" i="28"/>
  <c r="AJ13" i="28" l="1"/>
  <c r="AJ84" i="8" s="1"/>
  <c r="AJ87" i="8" s="1"/>
  <c r="AJ36" i="28" s="1"/>
  <c r="AQ37" i="28" s="1"/>
  <c r="AK52" i="28"/>
  <c r="AJ58" i="28"/>
  <c r="AQ137" i="8"/>
  <c r="H13" i="32"/>
  <c r="AQ82" i="28"/>
  <c r="AI13" i="9" l="1"/>
  <c r="AJ62" i="28"/>
  <c r="AJ63" i="28"/>
  <c r="AQ58" i="28"/>
  <c r="AQ23" i="28" s="1"/>
  <c r="AI18" i="9" s="1"/>
  <c r="AJ64" i="28" l="1"/>
  <c r="AQ65" i="28" l="1"/>
  <c r="AK61" i="28"/>
  <c r="AJ16" i="28"/>
  <c r="AJ78" i="8" s="1"/>
  <c r="AJ17" i="28"/>
  <c r="AJ126" i="8" s="1"/>
  <c r="AJ131" i="8" s="1"/>
  <c r="AQ21" i="28" l="1"/>
  <c r="AI22" i="9" s="1"/>
  <c r="AQ131" i="8"/>
  <c r="AJ135" i="8"/>
  <c r="AJ57" i="8" s="1"/>
  <c r="AK67" i="28"/>
  <c r="AK70" i="28" s="1"/>
  <c r="AJ80" i="8"/>
  <c r="AJ92" i="8"/>
  <c r="AI21" i="9" s="1"/>
  <c r="AJ69" i="8" l="1"/>
  <c r="AJ88" i="8" s="1"/>
  <c r="AK73" i="28"/>
  <c r="AK76" i="28" s="1"/>
  <c r="AK78" i="28" s="1"/>
  <c r="AK18" i="28" l="1"/>
  <c r="AK37" i="8"/>
  <c r="AK45" i="8" l="1"/>
  <c r="AK46" i="8" l="1"/>
  <c r="AK101" i="8"/>
  <c r="AK116" i="8" s="1"/>
  <c r="AK29" i="28"/>
  <c r="AK53" i="28" l="1"/>
  <c r="AK55" i="28" s="1"/>
  <c r="AK137" i="8"/>
  <c r="AK58" i="28" l="1"/>
  <c r="AL52" i="28"/>
  <c r="AK13" i="28"/>
  <c r="AK84" i="8" s="1"/>
  <c r="AK87" i="8" s="1"/>
  <c r="AK36" i="28" s="1"/>
  <c r="AK63" i="28" l="1"/>
  <c r="AK62" i="28"/>
  <c r="AK64" i="28" l="1"/>
  <c r="AK16" i="28" s="1"/>
  <c r="AK78" i="8" s="1"/>
  <c r="AK80" i="8" s="1"/>
  <c r="AK17" i="28" l="1"/>
  <c r="AK126" i="8" s="1"/>
  <c r="AK131" i="8" s="1"/>
  <c r="AK135" i="8" s="1"/>
  <c r="AK57" i="8" s="1"/>
  <c r="AL61" i="28"/>
  <c r="AL67" i="28" s="1"/>
  <c r="AL70" i="28" s="1"/>
  <c r="AL73" i="28" l="1"/>
  <c r="AL76" i="28" s="1"/>
  <c r="AL78" i="28" s="1"/>
  <c r="AK69" i="8"/>
  <c r="AK88" i="8" s="1"/>
  <c r="AL18" i="28" l="1"/>
  <c r="AL37" i="8"/>
  <c r="AL45" i="8" l="1"/>
  <c r="AL29" i="28" l="1"/>
  <c r="AL46" i="8"/>
  <c r="AL101" i="8"/>
  <c r="AL116" i="8" s="1"/>
  <c r="AL137" i="8" l="1"/>
  <c r="AL53" i="28"/>
  <c r="AL55" i="28" s="1"/>
  <c r="AL13" i="28" l="1"/>
  <c r="AL84" i="8" s="1"/>
  <c r="AL87" i="8" s="1"/>
  <c r="AL36" i="28" s="1"/>
  <c r="AM52" i="28"/>
  <c r="AL58" i="28"/>
  <c r="AL63" i="28" l="1"/>
  <c r="AL62" i="28"/>
  <c r="AL64" i="28" l="1"/>
  <c r="AL17" i="28" s="1"/>
  <c r="AL126" i="8" s="1"/>
  <c r="AL131" i="8" s="1"/>
  <c r="AM61" i="28" l="1"/>
  <c r="AM67" i="28" s="1"/>
  <c r="AM70" i="28" s="1"/>
  <c r="AL16" i="28"/>
  <c r="AL78" i="8" s="1"/>
  <c r="AL80" i="8" s="1"/>
  <c r="AL135" i="8"/>
  <c r="AL57" i="8" s="1"/>
  <c r="AM73" i="28" l="1"/>
  <c r="AM76" i="28" s="1"/>
  <c r="AM78" i="28" s="1"/>
  <c r="AL69" i="8"/>
  <c r="AL88" i="8" s="1"/>
  <c r="AT78" i="28" l="1"/>
  <c r="AT85" i="28" s="1"/>
  <c r="AM18" i="28"/>
  <c r="AM37" i="8"/>
  <c r="AR78" i="28"/>
  <c r="AT22" i="28" l="1"/>
  <c r="AL17" i="9" s="1"/>
  <c r="AM45" i="8"/>
  <c r="AT37" i="8"/>
  <c r="AR37" i="8"/>
  <c r="AR85" i="28"/>
  <c r="AR22" i="28" l="1"/>
  <c r="AJ17" i="9" s="1"/>
  <c r="AT45" i="8"/>
  <c r="AM29" i="28"/>
  <c r="AM46" i="8"/>
  <c r="AM101" i="8"/>
  <c r="AM116" i="8" s="1"/>
  <c r="AR45" i="8"/>
  <c r="AR49" i="8" s="1"/>
  <c r="AT49" i="8" l="1"/>
  <c r="AT116" i="8"/>
  <c r="AM137" i="8"/>
  <c r="AR116" i="8"/>
  <c r="AT29" i="28"/>
  <c r="AM53" i="28"/>
  <c r="AM55" i="28" s="1"/>
  <c r="AR29" i="28"/>
  <c r="AJ12" i="9"/>
  <c r="AR46" i="8"/>
  <c r="AL12" i="9"/>
  <c r="AT46" i="8"/>
  <c r="AM13" i="28" l="1"/>
  <c r="AM84" i="8" s="1"/>
  <c r="AM87" i="8" s="1"/>
  <c r="AW52" i="28"/>
  <c r="AM58" i="28"/>
  <c r="AT137" i="8"/>
  <c r="AR137" i="8"/>
  <c r="I13" i="32"/>
  <c r="AR82" i="28"/>
  <c r="AT82" i="28"/>
  <c r="AL13" i="9"/>
  <c r="AM36" i="28" l="1"/>
  <c r="AR37" i="28" s="1"/>
  <c r="AT51" i="8"/>
  <c r="AL16" i="9" s="1"/>
  <c r="AJ13" i="9"/>
  <c r="AT58" i="28"/>
  <c r="AT23" i="28" s="1"/>
  <c r="AL18" i="9" s="1"/>
  <c r="AM63" i="28"/>
  <c r="AM62" i="28"/>
  <c r="AR58" i="28"/>
  <c r="AR23" i="28" s="1"/>
  <c r="AJ18" i="9" s="1"/>
  <c r="AT37" i="28" l="1"/>
  <c r="AM64" i="28"/>
  <c r="AR65" i="28" l="1"/>
  <c r="AM17" i="28"/>
  <c r="AM126" i="8" s="1"/>
  <c r="AM131" i="8" s="1"/>
  <c r="AM16" i="28"/>
  <c r="AM78" i="8" s="1"/>
  <c r="AW61" i="28"/>
  <c r="AT65" i="28"/>
  <c r="AT21" i="28" l="1"/>
  <c r="AL22" i="9" s="1"/>
  <c r="AR21" i="28"/>
  <c r="AJ22" i="9" s="1"/>
  <c r="AW67" i="28"/>
  <c r="AW70" i="28" s="1"/>
  <c r="AT131" i="8"/>
  <c r="AR131" i="8"/>
  <c r="AM135" i="8"/>
  <c r="AM57" i="8" s="1"/>
  <c r="AM80" i="8"/>
  <c r="AM92" i="8"/>
  <c r="AJ21" i="9" l="1"/>
  <c r="AL21" i="9"/>
  <c r="AW73" i="28"/>
  <c r="AW76" i="28" s="1"/>
  <c r="AW78" i="28" s="1"/>
  <c r="AM69" i="8"/>
  <c r="AM88" i="8" s="1"/>
  <c r="AW18" i="28" l="1"/>
  <c r="AW37" i="8"/>
  <c r="AW45" i="8" l="1"/>
  <c r="AW46" i="8" l="1"/>
  <c r="AW29" i="28"/>
  <c r="AW101" i="8"/>
  <c r="AW116" i="8" s="1"/>
  <c r="AW137" i="8" l="1"/>
  <c r="AW53" i="28"/>
  <c r="AW55" i="28" s="1"/>
  <c r="AX52" i="28" l="1"/>
  <c r="AW13" i="28"/>
  <c r="AW84" i="8" s="1"/>
  <c r="AW87" i="8" s="1"/>
  <c r="AW36" i="28" s="1"/>
  <c r="AW58" i="28"/>
  <c r="AW63" i="28" l="1"/>
  <c r="AW62" i="28"/>
  <c r="AW64" i="28" l="1"/>
  <c r="AW16" i="28" s="1"/>
  <c r="AW78" i="8" s="1"/>
  <c r="AW80" i="8" s="1"/>
  <c r="AW17" i="28" l="1"/>
  <c r="AW126" i="8" s="1"/>
  <c r="AW131" i="8" s="1"/>
  <c r="AW135" i="8" s="1"/>
  <c r="AW57" i="8" s="1"/>
  <c r="AX61" i="28"/>
  <c r="AX67" i="28" s="1"/>
  <c r="AX70" i="28" s="1"/>
  <c r="AW69" i="8" l="1"/>
  <c r="AW88" i="8" s="1"/>
  <c r="AX73" i="28"/>
  <c r="AX76" i="28" s="1"/>
  <c r="AX78" i="28" s="1"/>
  <c r="AX37" i="8" l="1"/>
  <c r="AX18" i="28"/>
  <c r="AX45" i="8" l="1"/>
  <c r="AX29" i="28" l="1"/>
  <c r="AX101" i="8"/>
  <c r="AX116" i="8" s="1"/>
  <c r="AX46" i="8"/>
  <c r="AX137" i="8" l="1"/>
  <c r="AX53" i="28"/>
  <c r="AX55" i="28" s="1"/>
  <c r="AX58" i="28" l="1"/>
  <c r="AX13" i="28"/>
  <c r="AX84" i="8" s="1"/>
  <c r="AX87" i="8" s="1"/>
  <c r="AX36" i="28" s="1"/>
  <c r="AY52" i="28"/>
  <c r="AX62" i="28" l="1"/>
  <c r="AX63" i="28"/>
  <c r="AX64" i="28" l="1"/>
  <c r="AX17" i="28" l="1"/>
  <c r="AX126" i="8" s="1"/>
  <c r="AX131" i="8" s="1"/>
  <c r="AY61" i="28"/>
  <c r="AX16" i="28"/>
  <c r="AX78" i="8" s="1"/>
  <c r="AX80" i="8" s="1"/>
  <c r="AY67" i="28" l="1"/>
  <c r="AY70" i="28" s="1"/>
  <c r="AX135" i="8"/>
  <c r="AX57" i="8" s="1"/>
  <c r="AY73" i="28" l="1"/>
  <c r="AY76" i="28" s="1"/>
  <c r="AY78" i="28" s="1"/>
  <c r="AX69" i="8"/>
  <c r="AX88" i="8" s="1"/>
  <c r="AY18" i="28" l="1"/>
  <c r="AY37" i="8"/>
  <c r="BJ78" i="28"/>
  <c r="BJ85" i="28" s="1"/>
  <c r="BJ22" i="28" l="1"/>
  <c r="AN17" i="9" s="1"/>
  <c r="AY45" i="8"/>
  <c r="BJ37" i="8"/>
  <c r="AY46" i="8" l="1"/>
  <c r="AY29" i="28"/>
  <c r="AY101" i="8"/>
  <c r="AY116" i="8" s="1"/>
  <c r="BJ45" i="8"/>
  <c r="BJ49" i="8" s="1"/>
  <c r="AN12" i="9" l="1"/>
  <c r="BJ46" i="8"/>
  <c r="AY53" i="28"/>
  <c r="AY55" i="28" s="1"/>
  <c r="BJ29" i="28"/>
  <c r="AY137" i="8"/>
  <c r="BJ116" i="8"/>
  <c r="AY58" i="28" l="1"/>
  <c r="BJ137" i="8"/>
  <c r="BJ82" i="28"/>
  <c r="AZ52" i="28"/>
  <c r="AY13" i="28"/>
  <c r="AY84" i="8" s="1"/>
  <c r="AY87" i="8" s="1"/>
  <c r="AY36" i="28" s="1"/>
  <c r="BJ37" i="28" s="1"/>
  <c r="AN13" i="9" l="1"/>
  <c r="J13" i="32"/>
  <c r="AY63" i="28"/>
  <c r="AY62" i="28"/>
  <c r="BJ58" i="28"/>
  <c r="BJ23" i="28" s="1"/>
  <c r="AN18" i="9" s="1"/>
  <c r="AY64" i="28" l="1"/>
  <c r="AY16" i="28" s="1"/>
  <c r="AY78" i="8" s="1"/>
  <c r="AY17" i="28" l="1"/>
  <c r="AY126" i="8" s="1"/>
  <c r="AY131" i="8" s="1"/>
  <c r="BJ131" i="8" s="1"/>
  <c r="AZ61" i="28"/>
  <c r="AZ67" i="28" s="1"/>
  <c r="AZ70" i="28" s="1"/>
  <c r="BJ65" i="28"/>
  <c r="AY80" i="8"/>
  <c r="AY92" i="8"/>
  <c r="AN21" i="9" s="1"/>
  <c r="BJ21" i="28" l="1"/>
  <c r="AN22" i="9" s="1"/>
  <c r="AY135" i="8"/>
  <c r="AY57" i="8" s="1"/>
  <c r="AZ73" i="28" s="1"/>
  <c r="AZ76" i="28" s="1"/>
  <c r="AZ78" i="28" s="1"/>
  <c r="AY69" i="8" l="1"/>
  <c r="AY88" i="8" s="1"/>
  <c r="AZ18" i="28"/>
  <c r="AZ37" i="8"/>
  <c r="AZ45" i="8" l="1"/>
  <c r="AZ101" i="8" l="1"/>
  <c r="AZ116" i="8" s="1"/>
  <c r="AZ29" i="28"/>
  <c r="AZ46" i="8"/>
  <c r="AZ53" i="28" l="1"/>
  <c r="AZ55" i="28" s="1"/>
  <c r="AZ137" i="8"/>
  <c r="AZ58" i="28" l="1"/>
  <c r="AZ13" i="28"/>
  <c r="AZ84" i="8" s="1"/>
  <c r="AZ87" i="8" s="1"/>
  <c r="AZ36" i="28" s="1"/>
  <c r="BA52" i="28"/>
  <c r="AZ63" i="28" l="1"/>
  <c r="AZ62" i="28"/>
  <c r="AZ64" i="28" l="1"/>
  <c r="AZ17" i="28" s="1"/>
  <c r="AZ126" i="8" s="1"/>
  <c r="AZ131" i="8" s="1"/>
  <c r="AZ16" i="28" l="1"/>
  <c r="AZ78" i="8" s="1"/>
  <c r="AZ80" i="8" s="1"/>
  <c r="BA61" i="28"/>
  <c r="BA67" i="28" s="1"/>
  <c r="BA70" i="28" s="1"/>
  <c r="AZ135" i="8"/>
  <c r="AZ57" i="8" s="1"/>
  <c r="AZ69" i="8" l="1"/>
  <c r="AZ88" i="8" s="1"/>
  <c r="BA73" i="28"/>
  <c r="BA76" i="28" s="1"/>
  <c r="BA78" i="28" s="1"/>
  <c r="BA37" i="8" l="1"/>
  <c r="BA18" i="28"/>
  <c r="BA45" i="8" l="1"/>
  <c r="BA29" i="28" l="1"/>
  <c r="BA101" i="8"/>
  <c r="BA116" i="8" s="1"/>
  <c r="BA46" i="8"/>
  <c r="BA137" i="8" l="1"/>
  <c r="BA53" i="28"/>
  <c r="BA55" i="28" s="1"/>
  <c r="BA58" i="28" l="1"/>
  <c r="BB52" i="28"/>
  <c r="BA13" i="28"/>
  <c r="BA84" i="8" s="1"/>
  <c r="BA87" i="8" s="1"/>
  <c r="BA36" i="28" s="1"/>
  <c r="BA63" i="28" l="1"/>
  <c r="BA62" i="28"/>
  <c r="BA64" i="28" l="1"/>
  <c r="BA16" i="28" s="1"/>
  <c r="BA78" i="8" s="1"/>
  <c r="BA80" i="8" s="1"/>
  <c r="BA17" i="28" l="1"/>
  <c r="BA126" i="8" s="1"/>
  <c r="BA131" i="8" s="1"/>
  <c r="BA135" i="8" s="1"/>
  <c r="BA57" i="8" s="1"/>
  <c r="BB61" i="28"/>
  <c r="BB67" i="28" s="1"/>
  <c r="BB70" i="28" s="1"/>
  <c r="BB73" i="28" l="1"/>
  <c r="BB76" i="28" s="1"/>
  <c r="BB78" i="28" s="1"/>
  <c r="BA69" i="8"/>
  <c r="BA88" i="8" s="1"/>
  <c r="BB37" i="8" l="1"/>
  <c r="BB18" i="28"/>
  <c r="BK78" i="28"/>
  <c r="BK85" i="28" s="1"/>
  <c r="BK22" i="28" l="1"/>
  <c r="AO17" i="9" s="1"/>
  <c r="BB45" i="8"/>
  <c r="BK37" i="8"/>
  <c r="BB29" i="28" l="1"/>
  <c r="BB46" i="8"/>
  <c r="BB101" i="8"/>
  <c r="BB116" i="8" s="1"/>
  <c r="BK45" i="8"/>
  <c r="BK49" i="8" s="1"/>
  <c r="BK46" i="8" l="1"/>
  <c r="AO12" i="9"/>
  <c r="BB137" i="8"/>
  <c r="BK116" i="8"/>
  <c r="BB53" i="28"/>
  <c r="BB55" i="28" s="1"/>
  <c r="BK29" i="28"/>
  <c r="BC52" i="28" l="1"/>
  <c r="BB13" i="28"/>
  <c r="BB84" i="8" s="1"/>
  <c r="BB87" i="8" s="1"/>
  <c r="BB36" i="28" s="1"/>
  <c r="BK37" i="28" s="1"/>
  <c r="BK82" i="28"/>
  <c r="BB58" i="28"/>
  <c r="BK137" i="8"/>
  <c r="AO13" i="9" l="1"/>
  <c r="K13" i="32"/>
  <c r="BB62" i="28"/>
  <c r="BB63" i="28"/>
  <c r="BK58" i="28"/>
  <c r="BK23" i="28" s="1"/>
  <c r="AO18" i="9" s="1"/>
  <c r="BB64" i="28" l="1"/>
  <c r="BB16" i="28" l="1"/>
  <c r="BB78" i="8" s="1"/>
  <c r="BK65" i="28"/>
  <c r="BC61" i="28"/>
  <c r="BB17" i="28"/>
  <c r="BB126" i="8" s="1"/>
  <c r="BB131" i="8" s="1"/>
  <c r="BK21" i="28" l="1"/>
  <c r="AO22" i="9" s="1"/>
  <c r="BK131" i="8"/>
  <c r="BB135" i="8"/>
  <c r="BB57" i="8" s="1"/>
  <c r="BC67" i="28"/>
  <c r="BC70" i="28" s="1"/>
  <c r="BB80" i="8"/>
  <c r="BB92" i="8"/>
  <c r="AO21" i="9" s="1"/>
  <c r="BC73" i="28" l="1"/>
  <c r="BC76" i="28" s="1"/>
  <c r="BC78" i="28" s="1"/>
  <c r="BB69" i="8"/>
  <c r="BB88" i="8" s="1"/>
  <c r="BC18" i="28" l="1"/>
  <c r="BC37" i="8"/>
  <c r="BC45" i="8" l="1"/>
  <c r="BC29" i="28" l="1"/>
  <c r="BC46" i="8"/>
  <c r="BC101" i="8"/>
  <c r="BC116" i="8" s="1"/>
  <c r="BC137" i="8" l="1"/>
  <c r="BC53" i="28"/>
  <c r="BC55" i="28" s="1"/>
  <c r="BC13" i="28" l="1"/>
  <c r="BC84" i="8" s="1"/>
  <c r="BC87" i="8" s="1"/>
  <c r="BC36" i="28" s="1"/>
  <c r="BD52" i="28"/>
  <c r="BC58" i="28"/>
  <c r="BC63" i="28" l="1"/>
  <c r="BC62" i="28"/>
  <c r="BC64" i="28" l="1"/>
  <c r="BC17" i="28" s="1"/>
  <c r="BC126" i="8" s="1"/>
  <c r="BC131" i="8" s="1"/>
  <c r="BD61" i="28" l="1"/>
  <c r="BD67" i="28" s="1"/>
  <c r="BD70" i="28" s="1"/>
  <c r="BC16" i="28"/>
  <c r="BC78" i="8" s="1"/>
  <c r="BC80" i="8" s="1"/>
  <c r="BC135" i="8"/>
  <c r="BC57" i="8" s="1"/>
  <c r="BC69" i="8" l="1"/>
  <c r="BC88" i="8" s="1"/>
  <c r="BD73" i="28"/>
  <c r="BD76" i="28" s="1"/>
  <c r="BD78" i="28" s="1"/>
  <c r="BD18" i="28" l="1"/>
  <c r="BD37" i="8"/>
  <c r="BD45" i="8" l="1"/>
  <c r="BD29" i="28" l="1"/>
  <c r="BD101" i="8"/>
  <c r="BD116" i="8" s="1"/>
  <c r="BD46" i="8"/>
  <c r="BD137" i="8" l="1"/>
  <c r="BD53" i="28"/>
  <c r="BD55" i="28" s="1"/>
  <c r="BD13" i="28" l="1"/>
  <c r="BD84" i="8" s="1"/>
  <c r="BD87" i="8" s="1"/>
  <c r="BD36" i="28" s="1"/>
  <c r="BE52" i="28"/>
  <c r="BD58" i="28"/>
  <c r="BD63" i="28" l="1"/>
  <c r="BD62" i="28"/>
  <c r="BD64" i="28" l="1"/>
  <c r="BD17" i="28" s="1"/>
  <c r="BD126" i="8" s="1"/>
  <c r="BD131" i="8" s="1"/>
  <c r="BD16" i="28" l="1"/>
  <c r="BD78" i="8" s="1"/>
  <c r="BD80" i="8" s="1"/>
  <c r="BE61" i="28"/>
  <c r="BE67" i="28" s="1"/>
  <c r="BE70" i="28" s="1"/>
  <c r="BD135" i="8"/>
  <c r="BD57" i="8" s="1"/>
  <c r="BE73" i="28" l="1"/>
  <c r="BE76" i="28" s="1"/>
  <c r="BE78" i="28" s="1"/>
  <c r="BD69" i="8"/>
  <c r="BD88" i="8" s="1"/>
  <c r="BE37" i="8" l="1"/>
  <c r="BE18" i="28"/>
  <c r="BL78" i="28"/>
  <c r="BL85" i="28" s="1"/>
  <c r="BL22" i="28" l="1"/>
  <c r="AP17" i="9" s="1"/>
  <c r="BE45" i="8"/>
  <c r="BL37" i="8"/>
  <c r="BE101" i="8" l="1"/>
  <c r="BE116" i="8" s="1"/>
  <c r="BE29" i="28"/>
  <c r="BE46" i="8"/>
  <c r="BL45" i="8"/>
  <c r="BL49" i="8" s="1"/>
  <c r="AP12" i="9" l="1"/>
  <c r="BL46" i="8"/>
  <c r="BE53" i="28"/>
  <c r="BE55" i="28" s="1"/>
  <c r="BL29" i="28"/>
  <c r="BE137" i="8"/>
  <c r="BL116" i="8"/>
  <c r="BL82" i="28" l="1"/>
  <c r="BE58" i="28"/>
  <c r="BL137" i="8"/>
  <c r="BF52" i="28"/>
  <c r="BE13" i="28"/>
  <c r="BE84" i="8" s="1"/>
  <c r="BE87" i="8" s="1"/>
  <c r="BE36" i="28" s="1"/>
  <c r="BL37" i="28" s="1"/>
  <c r="AP13" i="9" l="1"/>
  <c r="L13" i="32"/>
  <c r="BE62" i="28"/>
  <c r="BE63" i="28"/>
  <c r="BL58" i="28"/>
  <c r="BL23" i="28" s="1"/>
  <c r="AP18" i="9" s="1"/>
  <c r="BE64" i="28" l="1"/>
  <c r="BF61" i="28" l="1"/>
  <c r="BE16" i="28"/>
  <c r="BE78" i="8" s="1"/>
  <c r="BE17" i="28"/>
  <c r="BE126" i="8" s="1"/>
  <c r="BE131" i="8" s="1"/>
  <c r="BL65" i="28"/>
  <c r="BL21" i="28" l="1"/>
  <c r="AP22" i="9" s="1"/>
  <c r="BE80" i="8"/>
  <c r="BE92" i="8"/>
  <c r="AP21" i="9" s="1"/>
  <c r="BL131" i="8"/>
  <c r="BE135" i="8"/>
  <c r="BE57" i="8" s="1"/>
  <c r="BF67" i="28"/>
  <c r="BF70" i="28" s="1"/>
  <c r="BE69" i="8" l="1"/>
  <c r="BE88" i="8" s="1"/>
  <c r="BF73" i="28"/>
  <c r="BF76" i="28" s="1"/>
  <c r="BF78" i="28" s="1"/>
  <c r="BF18" i="28" l="1"/>
  <c r="BF37" i="8"/>
  <c r="BF45" i="8" l="1"/>
  <c r="BF29" i="28" l="1"/>
  <c r="BF101" i="8"/>
  <c r="BF116" i="8" s="1"/>
  <c r="BF46" i="8"/>
  <c r="BF137" i="8" l="1"/>
  <c r="BF53" i="28"/>
  <c r="BF55" i="28" s="1"/>
  <c r="BG52" i="28" l="1"/>
  <c r="BF13" i="28"/>
  <c r="BF84" i="8" s="1"/>
  <c r="BF87" i="8" s="1"/>
  <c r="BF36" i="28" s="1"/>
  <c r="BF58" i="28"/>
  <c r="BF62" i="28" l="1"/>
  <c r="BF63" i="28"/>
  <c r="BF64" i="28" l="1"/>
  <c r="BF17" i="28" s="1"/>
  <c r="BF126" i="8" s="1"/>
  <c r="BF131" i="8" s="1"/>
  <c r="BF16" i="28" l="1"/>
  <c r="BF78" i="8" s="1"/>
  <c r="BF80" i="8" s="1"/>
  <c r="BG61" i="28"/>
  <c r="BG67" i="28" s="1"/>
  <c r="BG70" i="28" s="1"/>
  <c r="BF135" i="8"/>
  <c r="BF57" i="8" s="1"/>
  <c r="BF69" i="8" l="1"/>
  <c r="BF88" i="8" s="1"/>
  <c r="BG73" i="28"/>
  <c r="BG76" i="28" s="1"/>
  <c r="BG78" i="28" s="1"/>
  <c r="BG18" i="28" l="1"/>
  <c r="BG37" i="8"/>
  <c r="BG45" i="8" l="1"/>
  <c r="BG46" i="8" l="1"/>
  <c r="BG101" i="8"/>
  <c r="BG116" i="8" s="1"/>
  <c r="BG29" i="28"/>
  <c r="BG137" i="8" l="1"/>
  <c r="BG53" i="28"/>
  <c r="BG55" i="28" s="1"/>
  <c r="BH52" i="28" l="1"/>
  <c r="BG13" i="28"/>
  <c r="BG84" i="8" s="1"/>
  <c r="BG87" i="8" s="1"/>
  <c r="BG36" i="28" s="1"/>
  <c r="BG58" i="28"/>
  <c r="BG63" i="28" l="1"/>
  <c r="BG62" i="28"/>
  <c r="BG64" i="28" l="1"/>
  <c r="BG16" i="28" s="1"/>
  <c r="BG78" i="8" s="1"/>
  <c r="BG80" i="8" s="1"/>
  <c r="BG17" i="28" l="1"/>
  <c r="BG126" i="8" s="1"/>
  <c r="BG131" i="8" s="1"/>
  <c r="BG135" i="8" s="1"/>
  <c r="BG57" i="8" s="1"/>
  <c r="BH61" i="28"/>
  <c r="BH67" i="28" s="1"/>
  <c r="BH70" i="28" s="1"/>
  <c r="BH73" i="28" l="1"/>
  <c r="BH76" i="28" s="1"/>
  <c r="BH78" i="28" s="1"/>
  <c r="BG69" i="8"/>
  <c r="BG88" i="8" s="1"/>
  <c r="BH18" i="28" l="1"/>
  <c r="BH37" i="8"/>
  <c r="BO78" i="28"/>
  <c r="BO85" i="28" s="1"/>
  <c r="BM78" i="28"/>
  <c r="BM85" i="28" s="1"/>
  <c r="BO22" i="28" l="1"/>
  <c r="AS17" i="9" s="1"/>
  <c r="BM22" i="28"/>
  <c r="AQ17" i="9" s="1"/>
  <c r="BH45" i="8"/>
  <c r="BO37" i="8"/>
  <c r="BM37" i="8"/>
  <c r="BH101" i="8" l="1"/>
  <c r="BH116" i="8" s="1"/>
  <c r="BH46" i="8"/>
  <c r="BH29" i="28"/>
  <c r="BO45" i="8"/>
  <c r="BM45" i="8"/>
  <c r="BM49" i="8" s="1"/>
  <c r="BO49" i="8" l="1"/>
  <c r="BO46" i="8"/>
  <c r="AS12" i="9"/>
  <c r="AQ12" i="9"/>
  <c r="BM46" i="8"/>
  <c r="BH53" i="28"/>
  <c r="BH55" i="28" s="1"/>
  <c r="BH13" i="28" s="1"/>
  <c r="BH84" i="8" s="1"/>
  <c r="BH87" i="8" s="1"/>
  <c r="BH36" i="28" s="1"/>
  <c r="BO29" i="28"/>
  <c r="BM29" i="28"/>
  <c r="BH137" i="8"/>
  <c r="BO116" i="8"/>
  <c r="BM116" i="8"/>
  <c r="BO51" i="8" l="1"/>
  <c r="AS16" i="9" s="1"/>
  <c r="AS13" i="9"/>
  <c r="BO82" i="28"/>
  <c r="BH58" i="28"/>
  <c r="BO137" i="8"/>
  <c r="BM137" i="8"/>
  <c r="BM82" i="28"/>
  <c r="BO37" i="28"/>
  <c r="BM37" i="28"/>
  <c r="AQ13" i="9" l="1"/>
  <c r="M13" i="32"/>
  <c r="BH63" i="28"/>
  <c r="BH62" i="28"/>
  <c r="BO58" i="28"/>
  <c r="BO23" i="28" s="1"/>
  <c r="AS18" i="9" s="1"/>
  <c r="BM58" i="28"/>
  <c r="BM23" i="28" s="1"/>
  <c r="AQ18" i="9" s="1"/>
  <c r="BH64" i="28" l="1"/>
  <c r="BM65" i="28" s="1"/>
  <c r="BM21" i="28" l="1"/>
  <c r="AQ22" i="9" s="1"/>
  <c r="BH16" i="28"/>
  <c r="BH78" i="8" s="1"/>
  <c r="BH92" i="8" s="1"/>
  <c r="BO65" i="28"/>
  <c r="BH17" i="28"/>
  <c r="BH126" i="8" s="1"/>
  <c r="BH131" i="8" s="1"/>
  <c r="BO131" i="8" s="1"/>
  <c r="BO21" i="28" l="1"/>
  <c r="AS22" i="9" s="1"/>
  <c r="AS21" i="9"/>
  <c r="AQ21" i="9"/>
  <c r="BH80" i="8"/>
  <c r="BM131" i="8"/>
  <c r="BH135" i="8"/>
  <c r="BH57" i="8" s="1"/>
  <c r="BH69" i="8" s="1"/>
  <c r="BH88" i="8" s="1"/>
</calcChain>
</file>

<file path=xl/comments1.xml><?xml version="1.0" encoding="utf-8"?>
<comments xmlns="http://schemas.openxmlformats.org/spreadsheetml/2006/main">
  <authors>
    <author>Bob Thomson</author>
  </authors>
  <commentList>
    <comment ref="G21" authorId="0" shapeId="0">
      <text>
        <r>
          <rPr>
            <b/>
            <u/>
            <sz val="16"/>
            <color indexed="9"/>
            <rFont val="Arial"/>
            <family val="2"/>
          </rPr>
          <t>Example:  Add New Volume Scenario (Assuming Prior Changes Made to This Template)</t>
        </r>
        <r>
          <rPr>
            <sz val="16"/>
            <color indexed="9"/>
            <rFont val="Arial"/>
            <family val="2"/>
          </rPr>
          <t xml:space="preserve">
(1) Left click cell D25 on the worksheet
(2) Right click cell D25 to display the Quick Menu, then click “Insert …”, then “Entire Row” and “OK”
(3) Make sure that line 25 is now blank and that the Downside Case and Last Line have moved down
(4) In cell D25, type “April Upside Volume (Increasing Share)”
(5) Left click and highlight cells A62 through A70
(6) Right click to display the Quick Menu, then click “Insert …”, then “Entire Row” and “OK”
(7) Left click and highlight cells A55 through BO61, then type “Ctrl-C” to copy the April forecast
(8) Left click on cell A64 and type “Ctrl+V” to paste a copy of the April forecast in the new lines, then “Esc” to end the copy and paste
(9) For reference purposes, set cell D63 equal to cell D25
(10) Modify the April forecast as desired. For instance, keep market share at from 50% during April 2014 (cell AE67), increase by 0.5% per month to reach 54% during December 2014 (cell AM67), and set market share equal to 54% during every month in 2015 (cells AW67 through BH67)
(11) Finally, set the new values in the selection area (line 25) with the appropriate values developed in the calculations area. For instance, cell G25 should equal cell G69. Follow this pattern for columns G through R, columns AB through AM, and columns AW through BH.</t>
        </r>
      </text>
    </comment>
  </commentList>
</comments>
</file>

<file path=xl/comments2.xml><?xml version="1.0" encoding="utf-8"?>
<comments xmlns="http://schemas.openxmlformats.org/spreadsheetml/2006/main">
  <authors>
    <author>Bob Thomson</author>
  </authors>
  <commentList>
    <comment ref="G21" authorId="0" shapeId="0">
      <text>
        <r>
          <rPr>
            <b/>
            <u/>
            <sz val="16"/>
            <color indexed="9"/>
            <rFont val="Arial"/>
            <family val="2"/>
          </rPr>
          <t>Example:  Add New Volume Scenario (Assuming Prior Changes Made to This Template)</t>
        </r>
        <r>
          <rPr>
            <sz val="16"/>
            <color indexed="9"/>
            <rFont val="Arial"/>
            <family val="2"/>
          </rPr>
          <t xml:space="preserve">
(1) Left click cell D25 on the worksheet
(2) Right click cell D25 to display the Quick Menu, then click “Insert …”, then “Entire Row” and “OK”
(3) Make sure that line 25 is now blank and that the Downside Case and Last Line have moved down
(4) In cell D25, type “April Upside Volume (Increasing Share)”
(5) Left click and highlight cells A62 through A70
(6) Right click to display the Quick Menu, then click “Insert …”, then “Entire Row” and “OK”
(7) Left click and highlight cells A55 through BO61, then type “Ctrl-C” to copy the April forecast
(8) Left click on cell A64 and type “Ctrl+V” to paste a copy of the April forecast in the new lines, then “Esc” to end the copy and paste
(9) For reference purposes, set cell D63 equal to cell D25
(10) Modify the April forecast as desired. For instance, keep market share at from 50% during April 2014 (cell AE67), increase by 0.5% per month to reach 54% during December 2014 (cell AM67), and set market share equal to 54% during every month in 2015 (cells AW67 through BH67)
(11) Finally, set the new values in the selection area (line 25) with the appropriate values developed in the calculations area. For instance, cell G25 should equal cell G69. Follow this pattern for columns G through R, columns AB through AM, and columns AW through BH.</t>
        </r>
      </text>
    </comment>
  </commentList>
</comments>
</file>

<file path=xl/comments3.xml><?xml version="1.0" encoding="utf-8"?>
<comments xmlns="http://schemas.openxmlformats.org/spreadsheetml/2006/main">
  <authors>
    <author>Bob Thomson</author>
  </authors>
  <commentList>
    <comment ref="G21" authorId="0" shapeId="0">
      <text>
        <r>
          <rPr>
            <b/>
            <u/>
            <sz val="16"/>
            <color indexed="9"/>
            <rFont val="Arial"/>
            <family val="2"/>
          </rPr>
          <t>Example:  Add New Volume Scenario (Assuming Prior Changes Made to This Template)</t>
        </r>
        <r>
          <rPr>
            <sz val="16"/>
            <color indexed="9"/>
            <rFont val="Arial"/>
            <family val="2"/>
          </rPr>
          <t xml:space="preserve">
(1) Left click cell D25 on the worksheet
(2) Right click cell D25 to display the Quick Menu, then click “Insert …”, then “Entire Row” and “OK”
(3) Make sure that line 25 is now blank and that the Downside Case and Last Line have moved down
(4) In cell D25, type “April Upside Volume (Increasing Share)”
(5) Left click and highlight cells A62 through A70
(6) Right click to display the Quick Menu, then click “Insert …”, then “Entire Row” and “OK”
(7) Left click and highlight cells A55 through BO61, then type “Ctrl-C” to copy the April forecast
(8) Left click on cell A64 and type “Ctrl+V” to paste a copy of the April forecast in the new lines, then “Esc” to end the copy and paste
(9) For reference purposes, set cell D63 equal to cell D25
(10) Modify the April forecast as desired. For instance, keep market share at from 50% during April 2014 (cell AE67), increase by 0.5% per month to reach 54% during December 2014 (cell AM67), and set market share equal to 54% during every month in 2015 (cells AW67 through BH67)
(11) Finally, set the new values in the selection area (line 25) with the appropriate values developed in the calculations area. For instance, cell G25 should equal cell G69. Follow this pattern for columns G through R, columns AB through AM, and columns AW through BH.</t>
        </r>
      </text>
    </comment>
  </commentList>
</comments>
</file>

<file path=xl/sharedStrings.xml><?xml version="1.0" encoding="utf-8"?>
<sst xmlns="http://schemas.openxmlformats.org/spreadsheetml/2006/main" count="1495" uniqueCount="350">
  <si>
    <t>1Q14</t>
  </si>
  <si>
    <t>2Q14</t>
  </si>
  <si>
    <t>3Q14</t>
  </si>
  <si>
    <t>4Q14</t>
  </si>
  <si>
    <t>FY14</t>
  </si>
  <si>
    <t>YoY Growth</t>
  </si>
  <si>
    <t>Variance vs. Prev. Month</t>
  </si>
  <si>
    <t>"Months"</t>
  </si>
  <si>
    <t>Month</t>
  </si>
  <si>
    <t>Month #</t>
  </si>
  <si>
    <t>1Q15</t>
  </si>
  <si>
    <t>2Q15</t>
  </si>
  <si>
    <t>3Q15</t>
  </si>
  <si>
    <t>4Q15</t>
  </si>
  <si>
    <t>FY15</t>
  </si>
  <si>
    <t>Net Revenue ($ '000)</t>
  </si>
  <si>
    <t>KEY ASSUMPTIONS</t>
  </si>
  <si>
    <t>KEY RESULTS</t>
  </si>
  <si>
    <t>1Q13</t>
  </si>
  <si>
    <t>2Q13</t>
  </si>
  <si>
    <t>3Q13</t>
  </si>
  <si>
    <t>4Q13</t>
  </si>
  <si>
    <t>FY13</t>
  </si>
  <si>
    <t>Growth vs. Prev. Yr.</t>
  </si>
  <si>
    <t>Market Demand (units)</t>
  </si>
  <si>
    <t>Last Line (New Rows Above)</t>
  </si>
  <si>
    <t>Royalties Paid ($ '000)</t>
  </si>
  <si>
    <t>% Net Revenue</t>
  </si>
  <si>
    <t>Budget</t>
  </si>
  <si>
    <t>Marketing Cost Cases</t>
  </si>
  <si>
    <t>Marketing Costs ($ '000)</t>
  </si>
  <si>
    <t>Marketing Cost Case</t>
  </si>
  <si>
    <t>Sales Cost Cases</t>
  </si>
  <si>
    <t>Sales Costs ($ '000)</t>
  </si>
  <si>
    <t>Sales Cost Case</t>
  </si>
  <si>
    <t>Net Revenue ($ million)</t>
  </si>
  <si>
    <t>Royalties Paid (% Net Rev.)</t>
  </si>
  <si>
    <t>Sales Volume (units)</t>
  </si>
  <si>
    <t>Income Statement Assumptions</t>
  </si>
  <si>
    <t>Employees</t>
  </si>
  <si>
    <t>Vice President</t>
  </si>
  <si>
    <t>Count</t>
  </si>
  <si>
    <t>Ave. Bonus (% Base)</t>
  </si>
  <si>
    <t>Ave. Base Salary ($ '000)</t>
  </si>
  <si>
    <t>Ave. Bonus ($ '000)</t>
  </si>
  <si>
    <t>Ave. Benefits (% Base)</t>
  </si>
  <si>
    <t>Ave. Benefits ($ '000)</t>
  </si>
  <si>
    <t>Ave. T&amp;E and Other ($ '000)</t>
  </si>
  <si>
    <t>Total Cost ($ '000 per empl.)</t>
  </si>
  <si>
    <t>Total Cost ($ '000)</t>
  </si>
  <si>
    <t>Managers</t>
  </si>
  <si>
    <t>Assistants</t>
  </si>
  <si>
    <t>External Service Providers</t>
  </si>
  <si>
    <t>Total</t>
  </si>
  <si>
    <t>Total Expenses ($ '000)</t>
  </si>
  <si>
    <t>Total Employee Costs ($ '000)</t>
  </si>
  <si>
    <t>Promotional Materials</t>
  </si>
  <si>
    <t>Agency #1 ($ '000)</t>
  </si>
  <si>
    <t>Agency #2 ($ '000)</t>
  </si>
  <si>
    <t>Agency #3 ($ '000)</t>
  </si>
  <si>
    <t>Item #1 ($ '000)</t>
  </si>
  <si>
    <t>Item #2 ($ '000)</t>
  </si>
  <si>
    <t>Item #3 ($ '000)</t>
  </si>
  <si>
    <t>Meetings &amp; Conferences</t>
  </si>
  <si>
    <t>Digital Activities</t>
  </si>
  <si>
    <t>Advertising</t>
  </si>
  <si>
    <t>All Others</t>
  </si>
  <si>
    <t>Total Marketing Expenses ($ '000)</t>
  </si>
  <si>
    <t>Samples</t>
  </si>
  <si>
    <t>Marketing</t>
  </si>
  <si>
    <t>Sales</t>
  </si>
  <si>
    <t>All Other G&amp;A</t>
  </si>
  <si>
    <t>Operating Income</t>
  </si>
  <si>
    <t>Gross Profit ($ million)</t>
  </si>
  <si>
    <t>District Managers</t>
  </si>
  <si>
    <t>Provider #1 ($ '000)</t>
  </si>
  <si>
    <t>Provider #2 ($ '000)</t>
  </si>
  <si>
    <t>Provider #3 ($ '000)</t>
  </si>
  <si>
    <t>Sales Reps</t>
  </si>
  <si>
    <t>Ave. IC Payment (% Net Rev.)</t>
  </si>
  <si>
    <t>Ave. IC Payment ($ '000)</t>
  </si>
  <si>
    <t>Sales Ops Staff</t>
  </si>
  <si>
    <t>Total Sales Expenses ($ '000)</t>
  </si>
  <si>
    <t>Operating Costs ($ million)</t>
  </si>
  <si>
    <t>Other G&amp;A Costs</t>
  </si>
  <si>
    <t>C-Level &amp; VPs</t>
  </si>
  <si>
    <t>Directors</t>
  </si>
  <si>
    <t>Analysts</t>
  </si>
  <si>
    <t>Adminstrative Assistants</t>
  </si>
  <si>
    <t>Assets</t>
  </si>
  <si>
    <t>Interest Expense</t>
  </si>
  <si>
    <t>Tax Expense</t>
  </si>
  <si>
    <t>All Other Items</t>
  </si>
  <si>
    <t>Net Income</t>
  </si>
  <si>
    <t>Balance Sheet</t>
  </si>
  <si>
    <t>Cash</t>
  </si>
  <si>
    <t>Accounts Receivable</t>
  </si>
  <si>
    <t>Inventory</t>
  </si>
  <si>
    <t>Other Current Assets</t>
  </si>
  <si>
    <t>Net PPE</t>
  </si>
  <si>
    <t>Other Long-Term Assets</t>
  </si>
  <si>
    <t>Total Assets</t>
  </si>
  <si>
    <t>Liabilities</t>
  </si>
  <si>
    <t>Accounts Payable</t>
  </si>
  <si>
    <t>Other Current Liabilities</t>
  </si>
  <si>
    <t>Cash Flow Statement</t>
  </si>
  <si>
    <t>Cash Flow from Operations</t>
  </si>
  <si>
    <t>Depreciation</t>
  </si>
  <si>
    <t>Amortization</t>
  </si>
  <si>
    <t>Deferred Taxes</t>
  </si>
  <si>
    <t>Investments</t>
  </si>
  <si>
    <t>Other Accrued Current Liab.</t>
  </si>
  <si>
    <t>Deferred Revenue</t>
  </si>
  <si>
    <t>Total Liabilities</t>
  </si>
  <si>
    <t>Equity</t>
  </si>
  <si>
    <t>Common Stock</t>
  </si>
  <si>
    <t>Retained Earnings</t>
  </si>
  <si>
    <t>Other</t>
  </si>
  <si>
    <t>Total Equity</t>
  </si>
  <si>
    <t>Gain on Sale of Assets</t>
  </si>
  <si>
    <t>Investment Losses (Gains)</t>
  </si>
  <si>
    <t>Cash Flow from Investment</t>
  </si>
  <si>
    <t>Capex</t>
  </si>
  <si>
    <t>Equity Investments</t>
  </si>
  <si>
    <t>Cash Flow from Financing</t>
  </si>
  <si>
    <t>Incr. (Decr.) in Borrowing</t>
  </si>
  <si>
    <t>Net Stock Issued (Repurch.)</t>
  </si>
  <si>
    <t>Cash Flow from Currency Fluct.</t>
  </si>
  <si>
    <t>Net Incr. (Decr.) in Cash</t>
  </si>
  <si>
    <t>Accounts Receivable ($ '000)</t>
  </si>
  <si>
    <t>% Prev. Month Net Rev.</t>
  </si>
  <si>
    <t>Key Output</t>
  </si>
  <si>
    <t>Inventory (MOH, Fwd Basis)</t>
  </si>
  <si>
    <t>Inventory (units)</t>
  </si>
  <si>
    <t>Inventory Value ($ per unit)</t>
  </si>
  <si>
    <t>Inventory Value ($ '000)</t>
  </si>
  <si>
    <t>Peterson</t>
  </si>
  <si>
    <t>Crane</t>
  </si>
  <si>
    <t>Total Inventory Value ($ '000)</t>
  </si>
  <si>
    <t>Income Statement</t>
  </si>
  <si>
    <t>Other Current Assets ($ '000)</t>
  </si>
  <si>
    <t>Manuf. Volume (units)</t>
  </si>
  <si>
    <t>Manuf. Vol. Value ($ per unit)</t>
  </si>
  <si>
    <t>Materials Portion</t>
  </si>
  <si>
    <t>Accounts Payable ($ '000)</t>
  </si>
  <si>
    <t>Other Current Liab. ($ '000)</t>
  </si>
  <si>
    <t>Total Accts Payable ($ '000)</t>
  </si>
  <si>
    <t>Total Op. Costs ($ million)</t>
  </si>
  <si>
    <t>Net Income ($ million)</t>
  </si>
  <si>
    <t>Oper. Income ($ million)</t>
  </si>
  <si>
    <t>Decr. (Incr.) in Working Cap.</t>
  </si>
  <si>
    <t>Dividends</t>
  </si>
  <si>
    <t>Subtotal - Cash from Ops</t>
  </si>
  <si>
    <t>Existing Assets</t>
  </si>
  <si>
    <t>Gross PPE Value</t>
  </si>
  <si>
    <t>GAAP Basis</t>
  </si>
  <si>
    <t>Tax Basis</t>
  </si>
  <si>
    <t>Rate</t>
  </si>
  <si>
    <t>Goodwill &amp; Intangibles</t>
  </si>
  <si>
    <t>PPE Calculations</t>
  </si>
  <si>
    <t>Goodwill &amp; Intang. (GAAP)</t>
  </si>
  <si>
    <t>Net PPE (GAAP)</t>
  </si>
  <si>
    <t>Depreciation (GAAP)</t>
  </si>
  <si>
    <t>Depreciation (Tax)</t>
  </si>
  <si>
    <t>Amortization (GAAP)</t>
  </si>
  <si>
    <t>Amortization (Tax)</t>
  </si>
  <si>
    <t>Taxable Income Increase</t>
  </si>
  <si>
    <t>Other Taxable Income Increase</t>
  </si>
  <si>
    <t>Interest Income (Expense)</t>
  </si>
  <si>
    <t>Tax Rate</t>
  </si>
  <si>
    <t>Taxable Income (Cash Basis)</t>
  </si>
  <si>
    <t>Tax Expense (Cash Basis)</t>
  </si>
  <si>
    <t>Taxable Income (GAAP Basis)</t>
  </si>
  <si>
    <t>Tax Expense (GAAP Basis)</t>
  </si>
  <si>
    <t>Incr. (Decr.) in Deferred Tax</t>
  </si>
  <si>
    <t>Deferred Tax Balance</t>
  </si>
  <si>
    <t>Debt</t>
  </si>
  <si>
    <t>Incr. (Decr.) in Def. Taxes</t>
  </si>
  <si>
    <t>Subtotal - Cash from Inv.</t>
  </si>
  <si>
    <t>Subtotal - Cash from Fin.</t>
  </si>
  <si>
    <t>CHECK</t>
  </si>
  <si>
    <t>Max. Cash Avail. for Debt Serv.</t>
  </si>
  <si>
    <t>Initial Balance</t>
  </si>
  <si>
    <t>Net Proceeds from Issuance</t>
  </si>
  <si>
    <t>Net Proceeds from Repurch.</t>
  </si>
  <si>
    <t>Final Balance</t>
  </si>
  <si>
    <t>Dividend Rate ($ per share)</t>
  </si>
  <si>
    <t>Shares Outst. ('000 shares)</t>
  </si>
  <si>
    <t>Dividends Paid ($ '000)</t>
  </si>
  <si>
    <t>Balance Outst. ($ '000)</t>
  </si>
  <si>
    <t>Interest Paid ($ '000)</t>
  </si>
  <si>
    <t>Net Interest Received (Paid)</t>
  </si>
  <si>
    <t>Shares Outst. ('000)</t>
  </si>
  <si>
    <t>Dividends Paid</t>
  </si>
  <si>
    <t>Cash and Debt</t>
  </si>
  <si>
    <t>Final Debt Balance</t>
  </si>
  <si>
    <t>Net Interest Rec. (Paid)</t>
  </si>
  <si>
    <t>Dividends Rec. (Paid)</t>
  </si>
  <si>
    <t>Net Stock Issued</t>
  </si>
  <si>
    <t>Net Proceeds from Added Draw</t>
  </si>
  <si>
    <t>Net Proceeds from Prin. Repay</t>
  </si>
  <si>
    <t>Operating Income ($ million)</t>
  </si>
  <si>
    <t>Oper. Margin (% Net Rev.)</t>
  </si>
  <si>
    <t>Incr. (Decr.) in Principal</t>
  </si>
  <si>
    <t>Dividends (Received)</t>
  </si>
  <si>
    <t>Equity Investment</t>
  </si>
  <si>
    <t>After-Tax Earnings</t>
  </si>
  <si>
    <t>Earnings on Investments</t>
  </si>
  <si>
    <t>Long Term Assets</t>
  </si>
  <si>
    <t>Cash Transactions</t>
  </si>
  <si>
    <t>Incr. (Decr.) in Balance</t>
  </si>
  <si>
    <t>Decr. (Incr.) in Cash</t>
  </si>
  <si>
    <t>Incr. (Decr.) in Cash</t>
  </si>
  <si>
    <t>Incr. (Decr.) in Equity</t>
  </si>
  <si>
    <t>Decr. (Incr.) in LT Assets</t>
  </si>
  <si>
    <t>Incr. in Equity from LT Assets</t>
  </si>
  <si>
    <t>Decr. (Incr.) in Equity</t>
  </si>
  <si>
    <t>Decr. In Equity from Def. Rev.</t>
  </si>
  <si>
    <t>Incr. (Decr.) in Def. Rev.</t>
  </si>
  <si>
    <t>EPS ($ per share)</t>
  </si>
  <si>
    <t>Current Ratio</t>
  </si>
  <si>
    <t>Debt/EBITDA</t>
  </si>
  <si>
    <t>Return on Equity</t>
  </si>
  <si>
    <t>Cash Available for Debt Serv.</t>
  </si>
  <si>
    <t>Metrics</t>
  </si>
  <si>
    <t>Earnings Per Share</t>
  </si>
  <si>
    <t>Ave. Shares Outst. ('000 shares)</t>
  </si>
  <si>
    <t>EBITDA</t>
  </si>
  <si>
    <t>Leverage (Debt/Equity)</t>
  </si>
  <si>
    <t>EBIT/Interest</t>
  </si>
  <si>
    <t>Trailing Twelve Month Results</t>
  </si>
  <si>
    <t>EBIT</t>
  </si>
  <si>
    <t>Annual Interest Rate</t>
  </si>
  <si>
    <t>Monthly Interest Rate</t>
  </si>
  <si>
    <t>Other G&amp;A Cost Case</t>
  </si>
  <si>
    <t>Other G&amp;A Cost Cases</t>
  </si>
  <si>
    <t>Life (years)</t>
  </si>
  <si>
    <t>Depreciation (Full Year)</t>
  </si>
  <si>
    <t>Depreciation (Period)</t>
  </si>
  <si>
    <t>Year #</t>
  </si>
  <si>
    <t>Net PPE (Initial)</t>
  </si>
  <si>
    <t>Net PPE (Final)</t>
  </si>
  <si>
    <t>Totals</t>
  </si>
  <si>
    <t>Gross Profit Before D&amp;A ($ '000)</t>
  </si>
  <si>
    <t>Market Share</t>
  </si>
  <si>
    <t>Net Price ($ per unit)</t>
  </si>
  <si>
    <t>COGS Excl. D&amp;A ($ per unit)</t>
  </si>
  <si>
    <t>COGS Excl. D&amp;A ($ '000)</t>
  </si>
  <si>
    <t>Gross Profit Before D&amp;A (% Net Rev.)</t>
  </si>
  <si>
    <t>Gross Profit Before D&amp;A ($ million)</t>
  </si>
  <si>
    <t>Total G&amp;A Expenses ($ '000)</t>
  </si>
  <si>
    <t>Variance vs. Prev. Yr.</t>
  </si>
  <si>
    <t>Variance vs. Apr Fcst</t>
  </si>
  <si>
    <t>Apr Fcst</t>
  </si>
  <si>
    <t>YoY Increase</t>
  </si>
  <si>
    <t>April Fcst</t>
  </si>
  <si>
    <t>Added Litigation Exp. ($ '000)</t>
  </si>
  <si>
    <t>Volume</t>
  </si>
  <si>
    <t>Price</t>
  </si>
  <si>
    <t>COGS &amp; Gross Profit</t>
  </si>
  <si>
    <t>Net Selling Price ($ per unit)</t>
  </si>
  <si>
    <t>Sales Volume Assumptions</t>
  </si>
  <si>
    <t>Net Selling Price Assumptions</t>
  </si>
  <si>
    <t>COGS Assumptions</t>
  </si>
  <si>
    <t>Operating Cost Assumptions</t>
  </si>
  <si>
    <t>White Font Trigger</t>
  </si>
  <si>
    <t>X-Axis Labels</t>
  </si>
  <si>
    <t>Value</t>
  </si>
  <si>
    <t>Delta</t>
  </si>
  <si>
    <t>Blue Base</t>
  </si>
  <si>
    <t>Hidden Base</t>
  </si>
  <si>
    <t>Green/White</t>
  </si>
  <si>
    <t>Red/White</t>
  </si>
  <si>
    <t>Green/Black</t>
  </si>
  <si>
    <t>Red/Black</t>
  </si>
  <si>
    <t>Budget 2014</t>
  </si>
  <si>
    <t>Current Model</t>
  </si>
  <si>
    <t>Clavin</t>
  </si>
  <si>
    <t>Budget 2014 Volume (units)</t>
  </si>
  <si>
    <t>Budget 2014 Price ($ per unit)</t>
  </si>
  <si>
    <t>Current 2014 Volume (units)</t>
  </si>
  <si>
    <t>Current 2014 Price ($ per unit)</t>
  </si>
  <si>
    <t>Volume Variance ($ million)</t>
  </si>
  <si>
    <t>Price Variance ($ million)</t>
  </si>
  <si>
    <t>Budget 2014 Net Revenue ($ million)</t>
  </si>
  <si>
    <t>Clavin - Price</t>
  </si>
  <si>
    <t>Clavin - Volume</t>
  </si>
  <si>
    <t>Peterson - Volume</t>
  </si>
  <si>
    <t>Peterson - Price</t>
  </si>
  <si>
    <t>Crane - Volume</t>
  </si>
  <si>
    <t>Crane - Price</t>
  </si>
  <si>
    <t>Current Model ($ million)</t>
  </si>
  <si>
    <t>P&amp;L Metrics</t>
  </si>
  <si>
    <t>Financing Metrics</t>
  </si>
  <si>
    <t># Inside Bar?</t>
  </si>
  <si>
    <t>Values for EPS Bar Chart</t>
  </si>
  <si>
    <t>Values for Net Revenue Line Chart</t>
  </si>
  <si>
    <t>Budget Volume Projections</t>
  </si>
  <si>
    <t>April Volume Forecast</t>
  </si>
  <si>
    <t>April Volume Downside (Lower Share)</t>
  </si>
  <si>
    <t>Budget Price Projections</t>
  </si>
  <si>
    <t>April Price Forecast</t>
  </si>
  <si>
    <t>April Price Upside (Higher Price)</t>
  </si>
  <si>
    <t>April COGS Forecast</t>
  </si>
  <si>
    <t>Budget COGS Projections</t>
  </si>
  <si>
    <t>Calculation Area</t>
  </si>
  <si>
    <t>Selection Area</t>
  </si>
  <si>
    <t>Marketing Costs</t>
  </si>
  <si>
    <t>Sales Costs</t>
  </si>
  <si>
    <t>Cash Spend</t>
  </si>
  <si>
    <t>Assets in Process</t>
  </si>
  <si>
    <t>Assets Placed into Service</t>
  </si>
  <si>
    <t>Asset Service Start 1Q14</t>
  </si>
  <si>
    <t>Gross Asset Value</t>
  </si>
  <si>
    <t>Asset Service Start 2Q14</t>
  </si>
  <si>
    <t>Month of Service Start</t>
  </si>
  <si>
    <t>Asset Service Start 3Q14</t>
  </si>
  <si>
    <t>Asset Service Start 4Q14</t>
  </si>
  <si>
    <t>Asset Service Start 1Q15</t>
  </si>
  <si>
    <t>Asset Service Start 2Q15</t>
  </si>
  <si>
    <t>Asset Service Start 3Q15</t>
  </si>
  <si>
    <t>Asset Service Start 4Q15</t>
  </si>
  <si>
    <t>Year of Service Start</t>
  </si>
  <si>
    <t># Months</t>
  </si>
  <si>
    <t>Recovery Year</t>
  </si>
  <si>
    <t>Deprec. Start Year</t>
  </si>
  <si>
    <t>Deprec. End Year</t>
  </si>
  <si>
    <t>Recognize This Month?</t>
  </si>
  <si>
    <t>GAAP Depreciation (Period)</t>
  </si>
  <si>
    <t>Tax Depreciation</t>
  </si>
  <si>
    <t>Capex Assumptions</t>
  </si>
  <si>
    <t>Selected Scenarios</t>
  </si>
  <si>
    <t>Key Values - Marketing</t>
  </si>
  <si>
    <t>Key Values - Sales</t>
  </si>
  <si>
    <t>Key Values - Other G&amp;A</t>
  </si>
  <si>
    <t>Key Values - PPE</t>
  </si>
  <si>
    <t>End of Period Equity</t>
  </si>
  <si>
    <t>End of Period Balance</t>
  </si>
  <si>
    <t>Range Name</t>
  </si>
  <si>
    <t>First Line ==&gt;</t>
  </si>
  <si>
    <t>Last Line ==&gt;</t>
  </si>
  <si>
    <t>Ave. Shares Outst. ('000)</t>
  </si>
  <si>
    <t>Ave. Share Outst. (million)</t>
  </si>
  <si>
    <t>Coverage Ratio  (EBIT/Interest)</t>
  </si>
  <si>
    <t>Put Values Inside Waterfall Bars If They Exceed</t>
  </si>
  <si>
    <t>Instructions for Creating New Scenarios</t>
  </si>
  <si>
    <t>April Forecast</t>
  </si>
  <si>
    <t>April Downside (10% Above Forecast)</t>
  </si>
  <si>
    <t>April Forecast Plus Litigation</t>
  </si>
  <si>
    <t>April Forecast Plus 2014 ERP</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</si>
</sst>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quot;$&quot;\ #,##0.00_);\(&quot;$&quot;\ #,##0.00\)"/>
    <numFmt numFmtId="165" formatCode="[$-409]mmm\-yy;@"/>
    <numFmt numFmtId="166" formatCode="0.0%"/>
    <numFmt numFmtId="167" formatCode="#,##0.0_);\(#,##0.0\)"/>
    <numFmt numFmtId="168" formatCode="0.000%"/>
    <numFmt numFmtId="169" formatCode="#,##0.0000_);\(#,##0.0000\)"/>
    <numFmt numFmtId="170" formatCode="0.00&quot; x&quot;"/>
    <numFmt numFmtId="171" formatCode="0.0"/>
    <numFmt numFmtId="172" formatCode="#,##0.000_);\(#,##0.000\)"/>
  </numFmts>
  <fonts count="35" x14ac:knownFonts="1">
    <font>
      <sz val="12"/>
      <color theme="1"/>
      <name val="Garamond"/>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Garamond"/>
      <family val="1"/>
    </font>
    <font>
      <b/>
      <sz val="12"/>
      <color theme="1"/>
      <name val="Garamond"/>
      <family val="1"/>
    </font>
    <font>
      <sz val="12"/>
      <color theme="1"/>
      <name val="Arial"/>
      <family val="2"/>
    </font>
    <font>
      <i/>
      <sz val="12"/>
      <color theme="1"/>
      <name val="Arial"/>
      <family val="2"/>
    </font>
    <font>
      <b/>
      <sz val="12"/>
      <color theme="1"/>
      <name val="Arial"/>
      <family val="2"/>
    </font>
    <font>
      <b/>
      <u/>
      <sz val="14"/>
      <color theme="1"/>
      <name val="Arial"/>
      <family val="2"/>
    </font>
    <font>
      <b/>
      <i/>
      <sz val="12"/>
      <color theme="1"/>
      <name val="Arial"/>
      <family val="2"/>
    </font>
    <font>
      <u/>
      <sz val="12"/>
      <color theme="1"/>
      <name val="Arial"/>
      <family val="2"/>
    </font>
    <font>
      <b/>
      <u/>
      <sz val="12"/>
      <color theme="1"/>
      <name val="Arial"/>
      <family val="2"/>
    </font>
    <font>
      <b/>
      <sz val="12"/>
      <color indexed="8"/>
      <name val="Arial"/>
      <family val="2"/>
    </font>
    <font>
      <sz val="10"/>
      <name val="Arial"/>
      <family val="2"/>
    </font>
    <font>
      <u/>
      <sz val="10"/>
      <name val="Arial"/>
      <family val="2"/>
    </font>
    <font>
      <b/>
      <u/>
      <sz val="16"/>
      <color indexed="9"/>
      <name val="Arial"/>
      <family val="2"/>
    </font>
    <font>
      <sz val="16"/>
      <color indexed="9"/>
      <name val="Arial"/>
      <family val="2"/>
    </font>
    <font>
      <u/>
      <sz val="10"/>
      <color theme="0"/>
      <name val="Arial"/>
      <family val="2"/>
    </font>
    <font>
      <sz val="12"/>
      <color theme="0"/>
      <name val="Garamond"/>
      <family val="1"/>
    </font>
    <font>
      <sz val="10"/>
      <color theme="0"/>
      <name val="Arial"/>
      <family val="2"/>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
      <patternFill patternType="solid">
        <fgColor rgb="FFFFCC99"/>
        <bgColor indexed="64"/>
      </patternFill>
    </fill>
    <fill>
      <patternFill patternType="solid">
        <fgColor rgb="FF66FFFF"/>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FF99"/>
        <bgColor rgb="FF000000"/>
      </patternFill>
    </fill>
    <fill>
      <patternFill patternType="solid">
        <fgColor rgb="FFFFFFCC"/>
        <bgColor rgb="FF000000"/>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0">
    <xf numFmtId="37" fontId="0" fillId="0" borderId="0">
      <alignment horizontal="left" vertical="center"/>
    </xf>
    <xf numFmtId="43" fontId="1" fillId="0" borderId="0" applyFont="0" applyFill="0" applyBorder="0" applyAlignment="0" applyProtection="0"/>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37" fontId="20" fillId="33" borderId="0">
      <alignment horizontal="right" vertical="center"/>
    </xf>
    <xf numFmtId="37" fontId="20" fillId="0" borderId="0">
      <alignment horizontal="left" vertical="center"/>
    </xf>
    <xf numFmtId="37" fontId="20" fillId="33" borderId="0">
      <alignment horizontal="left" vertical="center"/>
    </xf>
    <xf numFmtId="37" fontId="20" fillId="0" borderId="0">
      <alignment horizontal="right" vertical="center"/>
    </xf>
    <xf numFmtId="166" fontId="21" fillId="33" borderId="0">
      <alignment horizontal="right" vertical="center"/>
    </xf>
    <xf numFmtId="9" fontId="21" fillId="0" borderId="0">
      <alignment horizontal="right" vertical="center"/>
    </xf>
    <xf numFmtId="164" fontId="20" fillId="33" borderId="0">
      <alignment horizontal="right" vertical="center"/>
    </xf>
    <xf numFmtId="164" fontId="20" fillId="0" borderId="0">
      <alignment horizontal="right" vertical="center"/>
    </xf>
    <xf numFmtId="37" fontId="20" fillId="34" borderId="0">
      <alignment horizontal="right" vertical="center"/>
    </xf>
    <xf numFmtId="164" fontId="20" fillId="34" borderId="0">
      <alignment horizontal="right" vertical="center"/>
    </xf>
    <xf numFmtId="37" fontId="21" fillId="34" borderId="0">
      <alignment horizontal="right" vertical="center"/>
    </xf>
    <xf numFmtId="37" fontId="20" fillId="34" borderId="0">
      <alignment horizontal="left" vertical="center"/>
    </xf>
    <xf numFmtId="37" fontId="20" fillId="37" borderId="0">
      <alignment horizontal="right" vertical="center"/>
    </xf>
  </cellStyleXfs>
  <cellXfs count="240">
    <xf numFmtId="37" fontId="0" fillId="0" borderId="0" xfId="0">
      <alignment horizontal="left" vertical="center"/>
    </xf>
    <xf numFmtId="37" fontId="18" fillId="0" borderId="0" xfId="0" applyFont="1">
      <alignment horizontal="left" vertical="center"/>
    </xf>
    <xf numFmtId="37" fontId="20" fillId="0" borderId="0" xfId="50">
      <alignment horizontal="right" vertical="center"/>
    </xf>
    <xf numFmtId="166" fontId="21" fillId="0" borderId="0" xfId="52" applyNumberFormat="1">
      <alignment horizontal="right" vertical="center"/>
    </xf>
    <xf numFmtId="37" fontId="19" fillId="0" borderId="0" xfId="0" applyFont="1" applyAlignment="1">
      <alignment horizontal="right" vertical="center"/>
    </xf>
    <xf numFmtId="164" fontId="20" fillId="33" borderId="0" xfId="53">
      <alignment horizontal="right" vertical="center"/>
    </xf>
    <xf numFmtId="37" fontId="20" fillId="0" borderId="0" xfId="50" applyFont="1">
      <alignment horizontal="right" vertical="center"/>
    </xf>
    <xf numFmtId="37" fontId="20" fillId="0" borderId="0" xfId="0" applyFont="1">
      <alignment horizontal="left" vertical="center"/>
    </xf>
    <xf numFmtId="165" fontId="20" fillId="0" borderId="0" xfId="50" applyNumberFormat="1" applyFont="1">
      <alignment horizontal="right" vertical="center"/>
    </xf>
    <xf numFmtId="37" fontId="20" fillId="33" borderId="0" xfId="47" applyFont="1">
      <alignment horizontal="right" vertical="center"/>
    </xf>
    <xf numFmtId="37" fontId="20" fillId="0" borderId="0" xfId="48" applyFont="1">
      <alignment horizontal="left" vertical="center"/>
    </xf>
    <xf numFmtId="37" fontId="21" fillId="0" borderId="0" xfId="0" applyFont="1">
      <alignment horizontal="left" vertical="center"/>
    </xf>
    <xf numFmtId="37" fontId="23" fillId="0" borderId="0" xfId="48" applyFont="1">
      <alignment horizontal="left" vertical="center"/>
    </xf>
    <xf numFmtId="164" fontId="20" fillId="34" borderId="0" xfId="56">
      <alignment horizontal="right" vertical="center"/>
    </xf>
    <xf numFmtId="167" fontId="20" fillId="0" borderId="0" xfId="50" applyNumberFormat="1">
      <alignment horizontal="right" vertical="center"/>
    </xf>
    <xf numFmtId="37" fontId="24" fillId="0" borderId="14" xfId="0" applyFont="1" applyBorder="1">
      <alignment horizontal="left" vertical="center"/>
    </xf>
    <xf numFmtId="37" fontId="20" fillId="0" borderId="15" xfId="0" applyFont="1" applyBorder="1">
      <alignment horizontal="left" vertical="center"/>
    </xf>
    <xf numFmtId="37" fontId="20" fillId="0" borderId="15" xfId="50" applyFont="1" applyBorder="1">
      <alignment horizontal="right" vertical="center"/>
    </xf>
    <xf numFmtId="37" fontId="20" fillId="0" borderId="16" xfId="50" applyFont="1" applyBorder="1">
      <alignment horizontal="right" vertical="center"/>
    </xf>
    <xf numFmtId="37" fontId="20" fillId="0" borderId="17" xfId="0" applyFont="1" applyBorder="1">
      <alignment horizontal="left" vertical="center"/>
    </xf>
    <xf numFmtId="37" fontId="20" fillId="0" borderId="0" xfId="0" applyFont="1" applyBorder="1">
      <alignment horizontal="left" vertical="center"/>
    </xf>
    <xf numFmtId="37" fontId="20" fillId="0" borderId="0" xfId="50" applyFont="1" applyBorder="1">
      <alignment horizontal="right" vertical="center"/>
    </xf>
    <xf numFmtId="37" fontId="20" fillId="0" borderId="18" xfId="50" applyFont="1" applyBorder="1">
      <alignment horizontal="right" vertical="center"/>
    </xf>
    <xf numFmtId="37" fontId="24" fillId="0" borderId="0" xfId="0" applyFont="1" applyBorder="1">
      <alignment horizontal="left" vertical="center"/>
    </xf>
    <xf numFmtId="37" fontId="21" fillId="0" borderId="0" xfId="0" applyFont="1" applyBorder="1">
      <alignment horizontal="left" vertical="center"/>
    </xf>
    <xf numFmtId="37" fontId="20" fillId="0" borderId="19" xfId="0" applyFont="1" applyBorder="1">
      <alignment horizontal="left" vertical="center"/>
    </xf>
    <xf numFmtId="37" fontId="20" fillId="0" borderId="20" xfId="0" applyFont="1" applyBorder="1">
      <alignment horizontal="left" vertical="center"/>
    </xf>
    <xf numFmtId="37" fontId="20" fillId="0" borderId="20" xfId="50" applyFont="1" applyBorder="1">
      <alignment horizontal="right" vertical="center"/>
    </xf>
    <xf numFmtId="37" fontId="20" fillId="0" borderId="21" xfId="50" applyFont="1" applyBorder="1">
      <alignment horizontal="right" vertical="center"/>
    </xf>
    <xf numFmtId="37" fontId="25" fillId="0" borderId="0" xfId="50" applyFont="1" applyBorder="1">
      <alignment horizontal="right" vertical="center"/>
    </xf>
    <xf numFmtId="37" fontId="22" fillId="0" borderId="0" xfId="0" applyFont="1">
      <alignment horizontal="left" vertical="center"/>
    </xf>
    <xf numFmtId="37" fontId="20" fillId="0" borderId="16" xfId="0" applyFont="1" applyBorder="1">
      <alignment horizontal="left" vertical="center"/>
    </xf>
    <xf numFmtId="37" fontId="20" fillId="0" borderId="18" xfId="0" applyFont="1" applyBorder="1">
      <alignment horizontal="left" vertical="center"/>
    </xf>
    <xf numFmtId="167" fontId="20" fillId="0" borderId="0" xfId="50" applyNumberFormat="1" applyBorder="1">
      <alignment horizontal="right" vertical="center"/>
    </xf>
    <xf numFmtId="166" fontId="21" fillId="0" borderId="0" xfId="52" applyNumberFormat="1" applyBorder="1">
      <alignment horizontal="right" vertical="center"/>
    </xf>
    <xf numFmtId="37" fontId="21" fillId="0" borderId="18" xfId="0" applyFont="1" applyBorder="1">
      <alignment horizontal="left" vertical="center"/>
    </xf>
    <xf numFmtId="37" fontId="20" fillId="0" borderId="21" xfId="0" applyFont="1" applyBorder="1">
      <alignment horizontal="left" vertical="center"/>
    </xf>
    <xf numFmtId="37" fontId="20" fillId="0" borderId="22" xfId="0" applyFont="1" applyBorder="1">
      <alignment horizontal="left" vertical="center"/>
    </xf>
    <xf numFmtId="37" fontId="20" fillId="0" borderId="0" xfId="49" applyFont="1" applyFill="1">
      <alignment horizontal="left" vertical="center"/>
    </xf>
    <xf numFmtId="37" fontId="26" fillId="0" borderId="0" xfId="50" applyFont="1" applyBorder="1">
      <alignment horizontal="right" vertical="center"/>
    </xf>
    <xf numFmtId="167" fontId="22" fillId="0" borderId="0" xfId="50" applyNumberFormat="1" applyFont="1" applyBorder="1">
      <alignment horizontal="right" vertical="center"/>
    </xf>
    <xf numFmtId="37" fontId="22" fillId="0" borderId="0" xfId="0" applyFont="1" applyBorder="1">
      <alignment horizontal="left" vertical="center"/>
    </xf>
    <xf numFmtId="166" fontId="24" fillId="0" borderId="0" xfId="52" applyNumberFormat="1" applyFont="1" applyBorder="1">
      <alignment horizontal="right" vertical="center"/>
    </xf>
    <xf numFmtId="37" fontId="20" fillId="0" borderId="0" xfId="0" applyFont="1" applyFill="1">
      <alignment horizontal="left" vertical="center"/>
    </xf>
    <xf numFmtId="37" fontId="21" fillId="0" borderId="0" xfId="48" applyFont="1" applyFill="1">
      <alignment horizontal="left" vertical="center"/>
    </xf>
    <xf numFmtId="166" fontId="20" fillId="0" borderId="0" xfId="52" applyNumberFormat="1" applyFont="1">
      <alignment horizontal="right" vertical="center"/>
    </xf>
    <xf numFmtId="167" fontId="20" fillId="33" borderId="0" xfId="47" applyNumberFormat="1">
      <alignment horizontal="right" vertical="center"/>
    </xf>
    <xf numFmtId="166" fontId="20" fillId="33" borderId="0" xfId="51" applyNumberFormat="1" applyFont="1">
      <alignment horizontal="right" vertical="center"/>
    </xf>
    <xf numFmtId="167" fontId="20" fillId="0" borderId="0" xfId="50" applyNumberFormat="1" applyFont="1">
      <alignment horizontal="right" vertical="center"/>
    </xf>
    <xf numFmtId="167" fontId="22" fillId="36" borderId="0" xfId="50" applyNumberFormat="1" applyFont="1" applyFill="1">
      <alignment horizontal="right" vertical="center"/>
    </xf>
    <xf numFmtId="37" fontId="22" fillId="36" borderId="0" xfId="0" applyFont="1" applyFill="1">
      <alignment horizontal="left" vertical="center"/>
    </xf>
    <xf numFmtId="37" fontId="22" fillId="0" borderId="0" xfId="0" applyNumberFormat="1" applyFont="1">
      <alignment horizontal="left" vertical="center"/>
    </xf>
    <xf numFmtId="166" fontId="20" fillId="33" borderId="0" xfId="51" applyFont="1">
      <alignment horizontal="right" vertical="center"/>
    </xf>
    <xf numFmtId="37" fontId="20" fillId="34" borderId="0" xfId="55">
      <alignment horizontal="right" vertical="center"/>
    </xf>
    <xf numFmtId="167" fontId="20" fillId="0" borderId="10" xfId="50" applyNumberFormat="1" applyBorder="1">
      <alignment horizontal="right" vertical="center"/>
    </xf>
    <xf numFmtId="167" fontId="22" fillId="0" borderId="0" xfId="50" applyNumberFormat="1" applyFont="1">
      <alignment horizontal="right" vertical="center"/>
    </xf>
    <xf numFmtId="167" fontId="20" fillId="0" borderId="20" xfId="50" applyNumberFormat="1" applyBorder="1">
      <alignment horizontal="right" vertical="center"/>
    </xf>
    <xf numFmtId="37" fontId="20" fillId="33" borderId="0" xfId="47" applyNumberFormat="1">
      <alignment horizontal="right" vertical="center"/>
    </xf>
    <xf numFmtId="37" fontId="20" fillId="0" borderId="10" xfId="50" applyNumberFormat="1" applyBorder="1">
      <alignment horizontal="right" vertical="center"/>
    </xf>
    <xf numFmtId="37" fontId="20" fillId="0" borderId="0" xfId="50" applyNumberFormat="1">
      <alignment horizontal="right" vertical="center"/>
    </xf>
    <xf numFmtId="166" fontId="20" fillId="0" borderId="0" xfId="51" applyNumberFormat="1" applyFont="1" applyFill="1">
      <alignment horizontal="right" vertical="center"/>
    </xf>
    <xf numFmtId="37" fontId="20" fillId="0" borderId="0" xfId="55" applyFill="1">
      <alignment horizontal="right" vertical="center"/>
    </xf>
    <xf numFmtId="167" fontId="20" fillId="0" borderId="0" xfId="50" applyNumberFormat="1" applyFont="1" applyFill="1">
      <alignment horizontal="right" vertical="center"/>
    </xf>
    <xf numFmtId="167" fontId="20" fillId="0" borderId="0" xfId="47" applyNumberFormat="1" applyFill="1">
      <alignment horizontal="right" vertical="center"/>
    </xf>
    <xf numFmtId="167" fontId="20" fillId="0" borderId="10" xfId="47" applyNumberFormat="1" applyFill="1" applyBorder="1">
      <alignment horizontal="right" vertical="center"/>
    </xf>
    <xf numFmtId="37" fontId="22" fillId="0" borderId="0" xfId="50" applyNumberFormat="1" applyFont="1">
      <alignment horizontal="right" vertical="center"/>
    </xf>
    <xf numFmtId="37" fontId="20" fillId="0" borderId="10" xfId="50" applyFont="1" applyBorder="1">
      <alignment horizontal="right" vertical="center"/>
    </xf>
    <xf numFmtId="37" fontId="20" fillId="0" borderId="0" xfId="47" applyFont="1" applyFill="1">
      <alignment horizontal="right" vertical="center"/>
    </xf>
    <xf numFmtId="37" fontId="20" fillId="0" borderId="10" xfId="47" applyFont="1" applyFill="1" applyBorder="1">
      <alignment horizontal="right" vertical="center"/>
    </xf>
    <xf numFmtId="169" fontId="20" fillId="0" borderId="0" xfId="50" applyNumberFormat="1">
      <alignment horizontal="right" vertical="center"/>
    </xf>
    <xf numFmtId="37" fontId="20" fillId="0" borderId="0" xfId="47" applyFont="1" applyFill="1" applyBorder="1">
      <alignment horizontal="right" vertical="center"/>
    </xf>
    <xf numFmtId="167" fontId="20" fillId="0" borderId="0" xfId="55" applyNumberFormat="1" applyFill="1">
      <alignment horizontal="right" vertical="center"/>
    </xf>
    <xf numFmtId="167" fontId="20" fillId="0" borderId="0" xfId="50" applyNumberFormat="1" applyFill="1">
      <alignment horizontal="right" vertical="center"/>
    </xf>
    <xf numFmtId="37" fontId="20" fillId="34" borderId="20" xfId="55" applyBorder="1">
      <alignment horizontal="right" vertical="center"/>
    </xf>
    <xf numFmtId="37" fontId="20" fillId="0" borderId="20" xfId="47" applyFont="1" applyFill="1" applyBorder="1">
      <alignment horizontal="right" vertical="center"/>
    </xf>
    <xf numFmtId="166" fontId="20" fillId="0" borderId="10" xfId="51" applyNumberFormat="1" applyFont="1" applyFill="1" applyBorder="1">
      <alignment horizontal="right" vertical="center"/>
    </xf>
    <xf numFmtId="37" fontId="20" fillId="34" borderId="10" xfId="55" applyBorder="1">
      <alignment horizontal="right" vertical="center"/>
    </xf>
    <xf numFmtId="164" fontId="22" fillId="0" borderId="0" xfId="54" applyFont="1">
      <alignment horizontal="right" vertical="center"/>
    </xf>
    <xf numFmtId="37" fontId="23" fillId="0" borderId="0" xfId="48" applyFont="1" applyAlignment="1">
      <alignment horizontal="left" vertical="center" indent="1"/>
    </xf>
    <xf numFmtId="164" fontId="20" fillId="0" borderId="0" xfId="54" applyBorder="1">
      <alignment horizontal="right" vertical="center"/>
    </xf>
    <xf numFmtId="164" fontId="22" fillId="0" borderId="0" xfId="54" applyFont="1" applyBorder="1">
      <alignment horizontal="right" vertical="center"/>
    </xf>
    <xf numFmtId="166" fontId="22" fillId="0" borderId="0" xfId="52" applyNumberFormat="1" applyFont="1" applyBorder="1">
      <alignment horizontal="right" vertical="center"/>
    </xf>
    <xf numFmtId="166" fontId="20" fillId="0" borderId="0" xfId="52" applyNumberFormat="1" applyFont="1" applyBorder="1">
      <alignment horizontal="right" vertical="center"/>
    </xf>
    <xf numFmtId="170" fontId="22" fillId="0" borderId="0" xfId="0" applyNumberFormat="1" applyFont="1" applyBorder="1" applyAlignment="1">
      <alignment horizontal="right" vertical="center"/>
    </xf>
    <xf numFmtId="170" fontId="20" fillId="0" borderId="0" xfId="0" applyNumberFormat="1" applyFont="1" applyBorder="1" applyAlignment="1">
      <alignment horizontal="right" vertical="center"/>
    </xf>
    <xf numFmtId="37" fontId="20" fillId="0" borderId="17" xfId="50" applyFont="1" applyBorder="1">
      <alignment horizontal="right" vertical="center"/>
    </xf>
    <xf numFmtId="37" fontId="20" fillId="0" borderId="19" xfId="50" applyFont="1" applyBorder="1">
      <alignment horizontal="right" vertical="center"/>
    </xf>
    <xf numFmtId="37" fontId="20" fillId="37" borderId="0" xfId="59">
      <alignment horizontal="right" vertical="center"/>
    </xf>
    <xf numFmtId="37" fontId="25" fillId="0" borderId="0" xfId="0" applyFont="1" applyBorder="1">
      <alignment horizontal="left" vertical="center"/>
    </xf>
    <xf numFmtId="164" fontId="20" fillId="37" borderId="0" xfId="53" applyFill="1">
      <alignment horizontal="right" vertical="center"/>
    </xf>
    <xf numFmtId="37" fontId="20" fillId="0" borderId="0" xfId="59" applyFill="1">
      <alignment horizontal="right" vertical="center"/>
    </xf>
    <xf numFmtId="37" fontId="0" fillId="0" borderId="0" xfId="0" applyFont="1">
      <alignment horizontal="left" vertical="center"/>
    </xf>
    <xf numFmtId="37" fontId="19" fillId="0" borderId="0" xfId="0" applyFont="1">
      <alignment horizontal="left" vertical="center"/>
    </xf>
    <xf numFmtId="170" fontId="22" fillId="0" borderId="0" xfId="0" applyNumberFormat="1" applyFont="1" applyAlignment="1">
      <alignment horizontal="right" vertical="center"/>
    </xf>
    <xf numFmtId="37" fontId="23" fillId="0" borderId="0" xfId="48" applyFont="1" applyProtection="1">
      <alignment horizontal="left" vertical="center"/>
      <protection locked="0"/>
    </xf>
    <xf numFmtId="37" fontId="20" fillId="0" borderId="0" xfId="0" applyFont="1" applyProtection="1">
      <alignment horizontal="left" vertical="center"/>
      <protection locked="0"/>
    </xf>
    <xf numFmtId="165" fontId="20" fillId="0" borderId="0" xfId="50" applyNumberFormat="1" applyFont="1" applyProtection="1">
      <alignment horizontal="right" vertical="center"/>
      <protection locked="0"/>
    </xf>
    <xf numFmtId="37" fontId="20" fillId="0" borderId="0" xfId="47" applyFont="1" applyFill="1" applyProtection="1">
      <alignment horizontal="right" vertical="center"/>
      <protection locked="0"/>
    </xf>
    <xf numFmtId="37" fontId="20" fillId="0" borderId="0" xfId="50" applyFont="1" applyProtection="1">
      <alignment horizontal="right" vertical="center"/>
      <protection locked="0"/>
    </xf>
    <xf numFmtId="37" fontId="20" fillId="0" borderId="0" xfId="48" applyFont="1" applyProtection="1">
      <alignment horizontal="left" vertical="center"/>
      <protection locked="0"/>
    </xf>
    <xf numFmtId="37" fontId="20" fillId="33" borderId="0" xfId="47" applyFont="1" applyProtection="1">
      <alignment horizontal="right" vertical="center"/>
      <protection locked="0"/>
    </xf>
    <xf numFmtId="37" fontId="22" fillId="0" borderId="0" xfId="0" applyFont="1" applyProtection="1">
      <alignment horizontal="left" vertical="center"/>
      <protection locked="0"/>
    </xf>
    <xf numFmtId="37" fontId="22" fillId="36" borderId="0" xfId="0" applyFont="1" applyFill="1" applyBorder="1" applyProtection="1">
      <alignment horizontal="left" vertical="center"/>
      <protection locked="0"/>
    </xf>
    <xf numFmtId="37" fontId="20" fillId="33" borderId="14" xfId="49" applyBorder="1" applyProtection="1">
      <alignment horizontal="left" vertical="center"/>
      <protection locked="0"/>
    </xf>
    <xf numFmtId="37" fontId="20" fillId="33" borderId="16" xfId="49" applyBorder="1" applyProtection="1">
      <alignment horizontal="left" vertical="center"/>
      <protection locked="0"/>
    </xf>
    <xf numFmtId="37" fontId="20" fillId="0" borderId="0" xfId="50" applyProtection="1">
      <alignment horizontal="right" vertical="center"/>
      <protection locked="0"/>
    </xf>
    <xf numFmtId="37" fontId="20" fillId="33" borderId="17" xfId="49" applyBorder="1" applyProtection="1">
      <alignment horizontal="left" vertical="center"/>
      <protection locked="0"/>
    </xf>
    <xf numFmtId="37" fontId="20" fillId="33" borderId="18" xfId="49" applyBorder="1" applyProtection="1">
      <alignment horizontal="left" vertical="center"/>
      <protection locked="0"/>
    </xf>
    <xf numFmtId="37" fontId="20" fillId="33" borderId="19" xfId="49" applyBorder="1" applyProtection="1">
      <alignment horizontal="left" vertical="center"/>
      <protection locked="0"/>
    </xf>
    <xf numFmtId="37" fontId="20" fillId="33" borderId="21" xfId="49" applyBorder="1" applyProtection="1">
      <alignment horizontal="left" vertical="center"/>
      <protection locked="0"/>
    </xf>
    <xf numFmtId="37" fontId="20" fillId="0" borderId="22" xfId="0" applyFont="1" applyBorder="1" applyProtection="1">
      <alignment horizontal="left" vertical="center"/>
      <protection locked="0"/>
    </xf>
    <xf numFmtId="37" fontId="22" fillId="36" borderId="0" xfId="0" applyFont="1" applyFill="1" applyProtection="1">
      <alignment horizontal="left" vertical="center"/>
      <protection locked="0"/>
    </xf>
    <xf numFmtId="37" fontId="20" fillId="36" borderId="0" xfId="0" applyFont="1" applyFill="1" applyProtection="1">
      <alignment horizontal="left" vertical="center"/>
      <protection locked="0"/>
    </xf>
    <xf numFmtId="37" fontId="20" fillId="0" borderId="0" xfId="49" applyFont="1" applyFill="1" applyProtection="1">
      <alignment horizontal="left" vertical="center"/>
      <protection locked="0"/>
    </xf>
    <xf numFmtId="37" fontId="20" fillId="0" borderId="0" xfId="0" applyFont="1" applyFill="1" applyProtection="1">
      <alignment horizontal="left" vertical="center"/>
      <protection locked="0"/>
    </xf>
    <xf numFmtId="37" fontId="20" fillId="37" borderId="0" xfId="59" applyProtection="1">
      <alignment horizontal="right" vertical="center"/>
      <protection locked="0"/>
    </xf>
    <xf numFmtId="37" fontId="20" fillId="0" borderId="10" xfId="50" applyFont="1" applyBorder="1" applyProtection="1">
      <alignment horizontal="right" vertical="center"/>
      <protection locked="0"/>
    </xf>
    <xf numFmtId="37" fontId="20" fillId="0" borderId="0" xfId="50" applyFont="1" applyBorder="1" applyProtection="1">
      <alignment horizontal="right" vertical="center"/>
      <protection locked="0"/>
    </xf>
    <xf numFmtId="37" fontId="21" fillId="0" borderId="0" xfId="48" applyFont="1" applyFill="1" applyProtection="1">
      <alignment horizontal="left" vertical="center"/>
      <protection locked="0"/>
    </xf>
    <xf numFmtId="37" fontId="20" fillId="33" borderId="0" xfId="47" applyProtection="1">
      <alignment horizontal="right" vertical="center"/>
      <protection locked="0"/>
    </xf>
    <xf numFmtId="37" fontId="21" fillId="0" borderId="0" xfId="0" applyFont="1" applyProtection="1">
      <alignment horizontal="left" vertical="center"/>
      <protection locked="0"/>
    </xf>
    <xf numFmtId="37" fontId="21" fillId="0" borderId="0" xfId="0" applyFont="1" applyFill="1" applyProtection="1">
      <alignment horizontal="left" vertical="center"/>
      <protection locked="0"/>
    </xf>
    <xf numFmtId="166" fontId="21" fillId="0" borderId="0" xfId="51" applyFill="1" applyProtection="1">
      <alignment horizontal="right" vertical="center"/>
      <protection locked="0"/>
    </xf>
    <xf numFmtId="166" fontId="21" fillId="0" borderId="0" xfId="52" applyNumberFormat="1" applyProtection="1">
      <alignment horizontal="right" vertical="center"/>
      <protection locked="0"/>
    </xf>
    <xf numFmtId="166" fontId="21" fillId="0" borderId="0" xfId="52" applyNumberFormat="1" applyFont="1" applyProtection="1">
      <alignment horizontal="right" vertical="center"/>
      <protection locked="0"/>
    </xf>
    <xf numFmtId="166" fontId="21" fillId="33" borderId="0" xfId="51" applyNumberFormat="1" applyFont="1" applyProtection="1">
      <alignment horizontal="right" vertical="center"/>
      <protection locked="0"/>
    </xf>
    <xf numFmtId="166" fontId="21" fillId="0" borderId="10" xfId="52" applyNumberFormat="1" applyFont="1" applyBorder="1" applyProtection="1">
      <alignment horizontal="right" vertical="center"/>
      <protection locked="0"/>
    </xf>
    <xf numFmtId="37" fontId="20" fillId="0" borderId="10" xfId="47" applyFont="1" applyFill="1" applyBorder="1" applyProtection="1">
      <alignment horizontal="right" vertical="center"/>
      <protection locked="0"/>
    </xf>
    <xf numFmtId="164" fontId="20" fillId="0" borderId="0" xfId="54" applyProtection="1">
      <alignment horizontal="right" vertical="center"/>
      <protection locked="0"/>
    </xf>
    <xf numFmtId="164" fontId="20" fillId="33" borderId="0" xfId="53" applyProtection="1">
      <alignment horizontal="right" vertical="center"/>
      <protection locked="0"/>
    </xf>
    <xf numFmtId="164" fontId="20" fillId="0" borderId="10" xfId="53" applyFill="1" applyBorder="1" applyProtection="1">
      <alignment horizontal="right" vertical="center"/>
      <protection locked="0"/>
    </xf>
    <xf numFmtId="164" fontId="20" fillId="0" borderId="0" xfId="53" applyFill="1" applyProtection="1">
      <alignment horizontal="right" vertical="center"/>
      <protection locked="0"/>
    </xf>
    <xf numFmtId="166" fontId="20" fillId="0" borderId="0" xfId="51" applyNumberFormat="1" applyFont="1" applyFill="1" applyProtection="1">
      <alignment horizontal="right" vertical="center"/>
      <protection locked="0"/>
    </xf>
    <xf numFmtId="166" fontId="20" fillId="33" borderId="0" xfId="51" applyNumberFormat="1" applyFont="1" applyProtection="1">
      <alignment horizontal="right" vertical="center"/>
      <protection locked="0"/>
    </xf>
    <xf numFmtId="166" fontId="20" fillId="0" borderId="0" xfId="52" applyNumberFormat="1" applyFont="1" applyProtection="1">
      <alignment horizontal="right" vertical="center"/>
      <protection locked="0"/>
    </xf>
    <xf numFmtId="37" fontId="20" fillId="0" borderId="0" xfId="0" applyFont="1" applyBorder="1" applyProtection="1">
      <alignment horizontal="left" vertical="center"/>
      <protection locked="0"/>
    </xf>
    <xf numFmtId="37" fontId="22" fillId="0" borderId="0" xfId="0" applyFont="1" applyProtection="1">
      <alignment horizontal="left" vertical="center"/>
      <protection hidden="1"/>
    </xf>
    <xf numFmtId="37" fontId="22" fillId="0" borderId="0" xfId="50" applyFont="1" applyProtection="1">
      <alignment horizontal="right" vertical="center"/>
      <protection hidden="1"/>
    </xf>
    <xf numFmtId="164" fontId="22" fillId="0" borderId="0" xfId="54" applyFont="1" applyProtection="1">
      <alignment horizontal="right" vertical="center"/>
      <protection hidden="1"/>
    </xf>
    <xf numFmtId="37" fontId="20" fillId="0" borderId="0" xfId="0" applyFont="1" applyProtection="1">
      <alignment horizontal="left" vertical="center"/>
      <protection hidden="1"/>
    </xf>
    <xf numFmtId="37" fontId="22" fillId="34" borderId="11" xfId="55" applyFont="1" applyBorder="1" applyAlignment="1" applyProtection="1">
      <alignment horizontal="center" vertical="center"/>
      <protection hidden="1"/>
    </xf>
    <xf numFmtId="37" fontId="27" fillId="0" borderId="0" xfId="0" applyFont="1" applyProtection="1">
      <alignment horizontal="left" vertical="center"/>
      <protection locked="0"/>
    </xf>
    <xf numFmtId="164" fontId="27" fillId="0" borderId="0" xfId="54" applyFont="1" applyProtection="1">
      <alignment horizontal="right" vertical="center"/>
      <protection hidden="1"/>
    </xf>
    <xf numFmtId="37" fontId="22" fillId="0" borderId="0" xfId="0" applyFont="1" applyBorder="1" applyProtection="1">
      <alignment horizontal="left" vertical="center"/>
      <protection hidden="1"/>
    </xf>
    <xf numFmtId="37" fontId="20" fillId="0" borderId="0" xfId="0" applyFont="1" applyBorder="1" applyProtection="1">
      <alignment horizontal="left" vertical="center"/>
      <protection hidden="1"/>
    </xf>
    <xf numFmtId="37" fontId="22" fillId="0" borderId="0" xfId="50" applyNumberFormat="1" applyFont="1" applyProtection="1">
      <alignment horizontal="right" vertical="center"/>
      <protection locked="0"/>
    </xf>
    <xf numFmtId="37" fontId="22" fillId="0" borderId="0" xfId="0" applyNumberFormat="1" applyFont="1" applyProtection="1">
      <alignment horizontal="left" vertical="center"/>
      <protection locked="0"/>
    </xf>
    <xf numFmtId="37" fontId="20" fillId="0" borderId="0" xfId="0" applyNumberFormat="1" applyFont="1" applyProtection="1">
      <alignment horizontal="left" vertical="center"/>
      <protection locked="0"/>
    </xf>
    <xf numFmtId="37" fontId="20" fillId="0" borderId="0" xfId="50" applyNumberFormat="1" applyProtection="1">
      <alignment horizontal="right" vertical="center"/>
      <protection locked="0"/>
    </xf>
    <xf numFmtId="37" fontId="20" fillId="0" borderId="0" xfId="50" applyNumberFormat="1" applyFont="1" applyProtection="1">
      <alignment horizontal="right" vertical="center"/>
      <protection locked="0"/>
    </xf>
    <xf numFmtId="37" fontId="20" fillId="33" borderId="0" xfId="47" applyNumberFormat="1" applyFont="1" applyProtection="1">
      <alignment horizontal="right" vertical="center"/>
      <protection locked="0"/>
    </xf>
    <xf numFmtId="37" fontId="25" fillId="0" borderId="0" xfId="49" applyFont="1" applyFill="1" applyProtection="1">
      <alignment horizontal="left" vertical="center"/>
      <protection locked="0"/>
    </xf>
    <xf numFmtId="167" fontId="20" fillId="33" borderId="0" xfId="47" applyNumberFormat="1" applyProtection="1">
      <alignment horizontal="right" vertical="center"/>
      <protection locked="0"/>
    </xf>
    <xf numFmtId="167" fontId="20" fillId="0" borderId="0" xfId="50" applyNumberFormat="1" applyProtection="1">
      <alignment horizontal="right" vertical="center"/>
      <protection locked="0"/>
    </xf>
    <xf numFmtId="167" fontId="20" fillId="0" borderId="10" xfId="50" applyNumberFormat="1" applyBorder="1" applyProtection="1">
      <alignment horizontal="right" vertical="center"/>
      <protection locked="0"/>
    </xf>
    <xf numFmtId="166" fontId="20" fillId="33" borderId="0" xfId="51" applyFont="1" applyProtection="1">
      <alignment horizontal="right" vertical="center"/>
      <protection locked="0"/>
    </xf>
    <xf numFmtId="167" fontId="20" fillId="0" borderId="0" xfId="50" applyNumberFormat="1" applyFont="1" applyProtection="1">
      <alignment horizontal="right" vertical="center"/>
      <protection locked="0"/>
    </xf>
    <xf numFmtId="167" fontId="20" fillId="33" borderId="0" xfId="47" applyNumberFormat="1" applyFont="1" applyProtection="1">
      <alignment horizontal="right" vertical="center"/>
      <protection locked="0"/>
    </xf>
    <xf numFmtId="167" fontId="20" fillId="0" borderId="0" xfId="47" applyNumberFormat="1" applyFont="1" applyFill="1" applyProtection="1">
      <alignment horizontal="right" vertical="center"/>
      <protection locked="0"/>
    </xf>
    <xf numFmtId="166" fontId="21" fillId="33" borderId="0" xfId="51" applyNumberFormat="1" applyProtection="1">
      <alignment horizontal="right" vertical="center"/>
      <protection locked="0"/>
    </xf>
    <xf numFmtId="166" fontId="24" fillId="33" borderId="0" xfId="51" applyNumberFormat="1" applyFont="1" applyProtection="1">
      <alignment horizontal="right" vertical="center"/>
      <protection locked="0"/>
    </xf>
    <xf numFmtId="37" fontId="22" fillId="0" borderId="0" xfId="50" applyNumberFormat="1" applyFont="1" applyProtection="1">
      <alignment horizontal="right" vertical="center"/>
      <protection hidden="1"/>
    </xf>
    <xf numFmtId="37" fontId="22" fillId="0" borderId="0" xfId="0" applyNumberFormat="1" applyFont="1" applyProtection="1">
      <alignment horizontal="left" vertical="center"/>
      <protection hidden="1"/>
    </xf>
    <xf numFmtId="37" fontId="20" fillId="0" borderId="0" xfId="0" applyNumberFormat="1" applyFont="1" applyProtection="1">
      <alignment horizontal="left" vertical="center"/>
      <protection hidden="1"/>
    </xf>
    <xf numFmtId="37" fontId="20" fillId="34" borderId="0" xfId="55" applyProtection="1">
      <alignment horizontal="right" vertical="center"/>
      <protection locked="0"/>
    </xf>
    <xf numFmtId="168" fontId="20" fillId="33" borderId="0" xfId="51" applyNumberFormat="1" applyFont="1" applyProtection="1">
      <alignment horizontal="right" vertical="center"/>
      <protection locked="0"/>
    </xf>
    <xf numFmtId="37" fontId="21" fillId="0" borderId="0" xfId="49" applyFont="1" applyFill="1" applyProtection="1">
      <alignment horizontal="left" vertical="center"/>
      <protection locked="0"/>
    </xf>
    <xf numFmtId="167" fontId="22" fillId="0" borderId="0" xfId="50" applyNumberFormat="1" applyFont="1" applyProtection="1">
      <alignment horizontal="right" vertical="center"/>
      <protection locked="0"/>
    </xf>
    <xf numFmtId="37" fontId="20" fillId="0" borderId="0" xfId="0" applyFont="1" applyAlignment="1" applyProtection="1">
      <alignment horizontal="center" vertical="center"/>
      <protection locked="0"/>
    </xf>
    <xf numFmtId="37" fontId="20" fillId="37" borderId="10" xfId="0" applyFont="1" applyFill="1" applyBorder="1" applyAlignment="1" applyProtection="1">
      <alignment horizontal="center" vertical="center"/>
      <protection locked="0"/>
    </xf>
    <xf numFmtId="37" fontId="20" fillId="0" borderId="10" xfId="50" applyBorder="1" applyProtection="1">
      <alignment horizontal="right" vertical="center"/>
      <protection locked="0"/>
    </xf>
    <xf numFmtId="37" fontId="20" fillId="0" borderId="0" xfId="50" applyFont="1" applyFill="1" applyProtection="1">
      <alignment horizontal="right" vertical="center"/>
      <protection locked="0"/>
    </xf>
    <xf numFmtId="167" fontId="20" fillId="0" borderId="0" xfId="50" applyNumberFormat="1" applyFont="1" applyFill="1" applyProtection="1">
      <alignment horizontal="right" vertical="center"/>
      <protection locked="0"/>
    </xf>
    <xf numFmtId="37" fontId="20" fillId="0" borderId="11" xfId="50" applyFont="1" applyFill="1" applyBorder="1" applyProtection="1">
      <alignment horizontal="right" vertical="center"/>
      <protection locked="0"/>
    </xf>
    <xf numFmtId="37" fontId="20" fillId="0" borderId="12" xfId="50" applyFont="1" applyFill="1" applyBorder="1" applyProtection="1">
      <alignment horizontal="right" vertical="center"/>
      <protection locked="0"/>
    </xf>
    <xf numFmtId="37" fontId="22" fillId="0" borderId="11" xfId="50" applyFont="1" applyFill="1" applyBorder="1" applyProtection="1">
      <alignment horizontal="right" vertical="center"/>
      <protection locked="0"/>
    </xf>
    <xf numFmtId="37" fontId="20" fillId="0" borderId="26" xfId="50" applyFont="1" applyFill="1" applyBorder="1" applyProtection="1">
      <alignment horizontal="right" vertical="center"/>
      <protection locked="0"/>
    </xf>
    <xf numFmtId="167" fontId="22" fillId="33" borderId="11" xfId="50" applyNumberFormat="1" applyFont="1" applyFill="1" applyBorder="1" applyProtection="1">
      <alignment horizontal="right" vertical="center"/>
      <protection locked="0"/>
    </xf>
    <xf numFmtId="37" fontId="20" fillId="0" borderId="13" xfId="50" applyFont="1" applyFill="1" applyBorder="1" applyProtection="1">
      <alignment horizontal="right" vertical="center"/>
      <protection locked="0"/>
    </xf>
    <xf numFmtId="167" fontId="20" fillId="0" borderId="13" xfId="50" applyNumberFormat="1" applyFont="1" applyFill="1" applyBorder="1" applyProtection="1">
      <alignment horizontal="right" vertical="center"/>
      <protection locked="0"/>
    </xf>
    <xf numFmtId="37" fontId="20" fillId="0" borderId="10" xfId="50" applyFont="1" applyFill="1" applyBorder="1" applyProtection="1">
      <alignment horizontal="right" vertical="center"/>
      <protection locked="0"/>
    </xf>
    <xf numFmtId="167" fontId="22" fillId="0" borderId="11" xfId="50" applyNumberFormat="1" applyFont="1" applyFill="1" applyBorder="1" applyProtection="1">
      <alignment horizontal="right" vertical="center"/>
      <protection locked="0"/>
    </xf>
    <xf numFmtId="167" fontId="20" fillId="0" borderId="10" xfId="50" applyNumberFormat="1" applyFont="1" applyFill="1" applyBorder="1" applyProtection="1">
      <alignment horizontal="right" vertical="center"/>
      <protection locked="0"/>
    </xf>
    <xf numFmtId="0" fontId="22" fillId="0" borderId="11" xfId="50" applyNumberFormat="1" applyFont="1" applyFill="1" applyBorder="1" applyProtection="1">
      <alignment horizontal="right" vertical="center"/>
      <protection locked="0"/>
    </xf>
    <xf numFmtId="0" fontId="20" fillId="0" borderId="0" xfId="50" applyNumberFormat="1" applyFont="1" applyFill="1" applyProtection="1">
      <alignment horizontal="right" vertical="center"/>
      <protection locked="0"/>
    </xf>
    <xf numFmtId="0" fontId="20" fillId="0" borderId="10" xfId="50" applyNumberFormat="1" applyFont="1" applyFill="1" applyBorder="1" applyProtection="1">
      <alignment horizontal="right" vertical="center"/>
      <protection locked="0"/>
    </xf>
    <xf numFmtId="37" fontId="20" fillId="0" borderId="0" xfId="50" applyFont="1" applyFill="1" applyBorder="1" applyProtection="1">
      <alignment horizontal="right" vertical="center"/>
      <protection locked="0"/>
    </xf>
    <xf numFmtId="172" fontId="20" fillId="0" borderId="0" xfId="0" applyNumberFormat="1" applyFont="1" applyFill="1" applyProtection="1">
      <alignment horizontal="left" vertical="center"/>
      <protection locked="0"/>
    </xf>
    <xf numFmtId="37" fontId="20" fillId="0" borderId="0" xfId="47" applyFont="1" applyFill="1" applyBorder="1" applyProtection="1">
      <alignment horizontal="right" vertical="center"/>
      <protection locked="0"/>
    </xf>
    <xf numFmtId="167" fontId="22" fillId="0" borderId="0" xfId="50" applyNumberFormat="1" applyFont="1" applyProtection="1">
      <alignment horizontal="right" vertical="center"/>
      <protection hidden="1"/>
    </xf>
    <xf numFmtId="37" fontId="20" fillId="37" borderId="0" xfId="59" applyProtection="1">
      <alignment horizontal="right" vertical="center"/>
      <protection hidden="1"/>
    </xf>
    <xf numFmtId="37" fontId="20" fillId="33" borderId="0" xfId="47" applyFont="1" applyProtection="1">
      <alignment horizontal="right" vertical="center"/>
      <protection hidden="1"/>
    </xf>
    <xf numFmtId="165" fontId="20" fillId="33" borderId="0" xfId="50" applyNumberFormat="1" applyFill="1">
      <alignment horizontal="right" vertical="center"/>
    </xf>
    <xf numFmtId="37" fontId="20" fillId="0" borderId="0" xfId="0" applyFont="1" applyAlignment="1">
      <alignment horizontal="right" vertical="center"/>
    </xf>
    <xf numFmtId="171" fontId="28" fillId="38" borderId="10" xfId="0" applyNumberFormat="1" applyFont="1" applyFill="1" applyBorder="1" applyAlignment="1">
      <alignment horizontal="center" vertical="center"/>
    </xf>
    <xf numFmtId="37" fontId="0" fillId="0" borderId="0" xfId="0" applyProtection="1">
      <alignment horizontal="left" vertical="center"/>
      <protection hidden="1"/>
    </xf>
    <xf numFmtId="37" fontId="25" fillId="0" borderId="0" xfId="50" applyFont="1" applyBorder="1" applyProtection="1">
      <alignment horizontal="right" vertical="center"/>
      <protection hidden="1"/>
    </xf>
    <xf numFmtId="37" fontId="24" fillId="0" borderId="0" xfId="0" applyFont="1" applyBorder="1" applyProtection="1">
      <alignment horizontal="left" vertical="center"/>
      <protection hidden="1"/>
    </xf>
    <xf numFmtId="167" fontId="20" fillId="0" borderId="0" xfId="50" applyNumberFormat="1" applyBorder="1" applyProtection="1">
      <alignment horizontal="right" vertical="center"/>
      <protection hidden="1"/>
    </xf>
    <xf numFmtId="164" fontId="20" fillId="0" borderId="0" xfId="54" applyBorder="1" applyProtection="1">
      <alignment horizontal="right" vertical="center"/>
      <protection hidden="1"/>
    </xf>
    <xf numFmtId="37" fontId="0" fillId="0" borderId="27" xfId="0" applyBorder="1" applyProtection="1">
      <alignment horizontal="left" vertical="center"/>
      <protection hidden="1"/>
    </xf>
    <xf numFmtId="37" fontId="0" fillId="0" borderId="28" xfId="0" applyBorder="1" applyProtection="1">
      <alignment horizontal="left" vertical="center"/>
      <protection hidden="1"/>
    </xf>
    <xf numFmtId="37" fontId="0" fillId="0" borderId="28" xfId="0" applyBorder="1" applyAlignment="1" applyProtection="1">
      <alignment vertical="center"/>
      <protection hidden="1"/>
    </xf>
    <xf numFmtId="37" fontId="0" fillId="0" borderId="29" xfId="0" applyBorder="1" applyAlignment="1" applyProtection="1">
      <alignment vertical="center"/>
      <protection hidden="1"/>
    </xf>
    <xf numFmtId="37" fontId="0" fillId="0" borderId="0" xfId="0" applyAlignment="1" applyProtection="1">
      <alignment vertical="center"/>
      <protection hidden="1"/>
    </xf>
    <xf numFmtId="37" fontId="28" fillId="0" borderId="0" xfId="0" applyFont="1" applyFill="1" applyBorder="1" applyAlignment="1" applyProtection="1">
      <alignment vertical="center"/>
      <protection hidden="1"/>
    </xf>
    <xf numFmtId="37" fontId="0" fillId="0" borderId="30" xfId="0" applyBorder="1" applyProtection="1">
      <alignment horizontal="left" vertical="center"/>
      <protection hidden="1"/>
    </xf>
    <xf numFmtId="37" fontId="29" fillId="0" borderId="0" xfId="0" applyFont="1" applyFill="1" applyBorder="1" applyAlignment="1" applyProtection="1">
      <alignment vertical="center"/>
      <protection hidden="1"/>
    </xf>
    <xf numFmtId="37" fontId="29" fillId="0" borderId="0" xfId="0" applyFont="1" applyFill="1" applyBorder="1" applyAlignment="1" applyProtection="1">
      <alignment horizontal="center" vertical="center"/>
      <protection hidden="1"/>
    </xf>
    <xf numFmtId="37" fontId="0" fillId="0" borderId="0" xfId="0" applyBorder="1" applyProtection="1">
      <alignment horizontal="left" vertical="center"/>
      <protection hidden="1"/>
    </xf>
    <xf numFmtId="37" fontId="0" fillId="0" borderId="31" xfId="0" applyBorder="1" applyProtection="1">
      <alignment horizontal="left" vertical="center"/>
      <protection hidden="1"/>
    </xf>
    <xf numFmtId="37" fontId="28" fillId="0" borderId="0" xfId="0" applyFont="1" applyFill="1" applyBorder="1" applyAlignment="1" applyProtection="1">
      <alignment vertical="center" wrapText="1"/>
      <protection hidden="1"/>
    </xf>
    <xf numFmtId="167" fontId="28" fillId="0" borderId="0" xfId="0" applyNumberFormat="1" applyFont="1" applyFill="1" applyBorder="1" applyAlignment="1" applyProtection="1">
      <alignment horizontal="center" vertical="center"/>
      <protection hidden="1"/>
    </xf>
    <xf numFmtId="37" fontId="28" fillId="39" borderId="12" xfId="0" applyFont="1" applyFill="1" applyBorder="1" applyAlignment="1" applyProtection="1">
      <alignment vertical="center" wrapText="1"/>
      <protection hidden="1"/>
    </xf>
    <xf numFmtId="37" fontId="28" fillId="39" borderId="26" xfId="0" applyFont="1" applyFill="1" applyBorder="1" applyAlignment="1" applyProtection="1">
      <alignment vertical="center" wrapText="1"/>
      <protection hidden="1"/>
    </xf>
    <xf numFmtId="37" fontId="28" fillId="39" borderId="13" xfId="0" applyFont="1" applyFill="1" applyBorder="1" applyAlignment="1" applyProtection="1">
      <alignment vertical="center" wrapText="1"/>
      <protection hidden="1"/>
    </xf>
    <xf numFmtId="37" fontId="28" fillId="0" borderId="0" xfId="0" applyFont="1" applyFill="1" applyBorder="1" applyAlignment="1" applyProtection="1">
      <alignment horizontal="center" vertical="center"/>
      <protection hidden="1"/>
    </xf>
    <xf numFmtId="167" fontId="20" fillId="34" borderId="0" xfId="55" applyNumberFormat="1" applyProtection="1">
      <alignment horizontal="right" vertical="center"/>
      <protection hidden="1"/>
    </xf>
    <xf numFmtId="37" fontId="0" fillId="0" borderId="32" xfId="0" applyBorder="1" applyProtection="1">
      <alignment horizontal="left" vertical="center"/>
      <protection hidden="1"/>
    </xf>
    <xf numFmtId="37" fontId="0" fillId="0" borderId="22" xfId="0" applyBorder="1" applyProtection="1">
      <alignment horizontal="left" vertical="center"/>
      <protection hidden="1"/>
    </xf>
    <xf numFmtId="37" fontId="0" fillId="0" borderId="33" xfId="0" applyBorder="1" applyProtection="1">
      <alignment horizontal="left" vertical="center"/>
      <protection hidden="1"/>
    </xf>
    <xf numFmtId="167" fontId="20" fillId="33" borderId="0" xfId="47" applyNumberFormat="1" applyProtection="1">
      <alignment horizontal="right" vertical="center"/>
      <protection hidden="1"/>
    </xf>
    <xf numFmtId="37" fontId="20" fillId="33" borderId="0" xfId="47" applyProtection="1">
      <alignment horizontal="right" vertical="center"/>
      <protection hidden="1"/>
    </xf>
    <xf numFmtId="164" fontId="20" fillId="33" borderId="0" xfId="53" applyProtection="1">
      <alignment horizontal="right" vertical="center"/>
      <protection hidden="1"/>
    </xf>
    <xf numFmtId="37" fontId="20" fillId="0" borderId="0" xfId="50" applyProtection="1">
      <alignment horizontal="right" vertical="center"/>
      <protection hidden="1"/>
    </xf>
    <xf numFmtId="164" fontId="20" fillId="0" borderId="0" xfId="54" applyProtection="1">
      <alignment horizontal="right" vertical="center"/>
      <protection hidden="1"/>
    </xf>
    <xf numFmtId="167" fontId="20" fillId="0" borderId="0" xfId="50" applyNumberFormat="1" applyProtection="1">
      <alignment horizontal="right" vertical="center"/>
      <protection hidden="1"/>
    </xf>
    <xf numFmtId="37" fontId="32" fillId="0" borderId="0" xfId="0" applyFont="1" applyFill="1" applyBorder="1" applyAlignment="1" applyProtection="1">
      <alignment horizontal="center" vertical="center"/>
      <protection hidden="1"/>
    </xf>
    <xf numFmtId="37" fontId="33" fillId="0" borderId="0" xfId="0" applyFont="1" applyBorder="1" applyProtection="1">
      <alignment horizontal="left" vertical="center"/>
      <protection hidden="1"/>
    </xf>
    <xf numFmtId="37" fontId="32" fillId="0" borderId="0" xfId="0" applyFont="1" applyFill="1" applyBorder="1" applyAlignment="1" applyProtection="1">
      <alignment horizontal="right" vertical="center"/>
      <protection hidden="1"/>
    </xf>
    <xf numFmtId="167" fontId="34" fillId="0" borderId="0" xfId="0" applyNumberFormat="1" applyFont="1" applyFill="1" applyBorder="1" applyAlignment="1" applyProtection="1">
      <alignment horizontal="center" vertical="center"/>
      <protection hidden="1"/>
    </xf>
    <xf numFmtId="167" fontId="34" fillId="0" borderId="0" xfId="0" applyNumberFormat="1" applyFont="1" applyFill="1" applyBorder="1" applyAlignment="1" applyProtection="1">
      <alignment vertical="center"/>
      <protection hidden="1"/>
    </xf>
    <xf numFmtId="37" fontId="34" fillId="0" borderId="0" xfId="0" applyFont="1" applyFill="1" applyBorder="1" applyAlignment="1" applyProtection="1">
      <alignment vertical="center"/>
      <protection hidden="1"/>
    </xf>
    <xf numFmtId="167" fontId="33" fillId="0" borderId="0" xfId="0" applyNumberFormat="1" applyFont="1" applyBorder="1" applyAlignment="1" applyProtection="1">
      <alignment vertical="center"/>
      <protection hidden="1"/>
    </xf>
    <xf numFmtId="37" fontId="20" fillId="35" borderId="23" xfId="50" applyFont="1" applyFill="1" applyBorder="1" applyAlignment="1">
      <alignment horizontal="left" vertical="center"/>
    </xf>
    <xf numFmtId="37" fontId="20" fillId="35" borderId="24" xfId="50" applyFont="1" applyFill="1" applyBorder="1" applyAlignment="1">
      <alignment horizontal="left" vertical="center"/>
    </xf>
    <xf numFmtId="37" fontId="20" fillId="35" borderId="25" xfId="50" applyFont="1" applyFill="1" applyBorder="1" applyAlignment="1">
      <alignment horizontal="left" vertical="center"/>
    </xf>
    <xf numFmtId="37" fontId="22" fillId="36" borderId="34" xfId="0" applyFont="1" applyFill="1" applyBorder="1" applyAlignment="1" applyProtection="1">
      <alignment horizontal="center" vertical="center"/>
      <protection locked="0"/>
    </xf>
    <xf numFmtId="37" fontId="22" fillId="36" borderId="35" xfId="0" applyFont="1" applyFill="1" applyBorder="1" applyAlignment="1" applyProtection="1">
      <alignment horizontal="center" vertical="center"/>
      <protection locked="0"/>
    </xf>
    <xf numFmtId="37" fontId="22" fillId="36" borderId="36" xfId="0" applyFont="1" applyFill="1" applyBorder="1" applyAlignment="1" applyProtection="1">
      <alignment horizontal="center" vertical="center"/>
      <protection locked="0"/>
    </xf>
  </cellXfs>
  <cellStyles count="60">
    <cellStyle name="20% - Accent1" xfId="24" builtinId="30" hidden="1"/>
    <cellStyle name="20% - Accent2" xfId="28" builtinId="34" hidden="1"/>
    <cellStyle name="20% - Accent3" xfId="32" builtinId="38" hidden="1"/>
    <cellStyle name="20% - Accent4" xfId="36" builtinId="42" hidden="1"/>
    <cellStyle name="20% - Accent5" xfId="40" builtinId="46" hidden="1"/>
    <cellStyle name="20% - Accent6" xfId="44" builtinId="50" hidden="1"/>
    <cellStyle name="40% - Accent1" xfId="25" builtinId="31" hidden="1"/>
    <cellStyle name="40% - Accent2" xfId="29" builtinId="35" hidden="1"/>
    <cellStyle name="40% - Accent3" xfId="33" builtinId="39" hidden="1"/>
    <cellStyle name="40% - Accent4" xfId="37" builtinId="43" hidden="1"/>
    <cellStyle name="40% - Accent5" xfId="41" builtinId="47" hidden="1"/>
    <cellStyle name="40% - Accent6" xfId="45" builtinId="51" hidden="1"/>
    <cellStyle name="60% - Accent1" xfId="26" builtinId="32" hidden="1"/>
    <cellStyle name="60% - Accent2" xfId="30" builtinId="36" hidden="1"/>
    <cellStyle name="60% - Accent3" xfId="34" builtinId="40" hidden="1"/>
    <cellStyle name="60% - Accent4" xfId="38" builtinId="44" hidden="1"/>
    <cellStyle name="60% - Accent5" xfId="42" builtinId="48" hidden="1"/>
    <cellStyle name="60% - Accent6" xfId="46" builtinId="52" hidden="1"/>
    <cellStyle name="Accent1" xfId="23" builtinId="29" hidden="1"/>
    <cellStyle name="Accent2" xfId="27" builtinId="33" hidden="1"/>
    <cellStyle name="Accent3" xfId="31" builtinId="37" hidden="1"/>
    <cellStyle name="Accent4" xfId="35" builtinId="41" hidden="1"/>
    <cellStyle name="Accent5" xfId="39" builtinId="45" hidden="1"/>
    <cellStyle name="Accent6" xfId="43" builtinId="49" hidden="1"/>
    <cellStyle name="Actuals" xfId="59"/>
    <cellStyle name="Bad" xfId="12" builtinId="27" hidden="1"/>
    <cellStyle name="Calculation" xfId="16" builtinId="22" hidden="1"/>
    <cellStyle name="Check Cell" xfId="18" builtinId="23" hidden="1"/>
    <cellStyle name="Comma" xfId="1" builtinId="3" hidden="1"/>
    <cellStyle name="Comma [0]" xfId="2" builtinId="6" hidden="1"/>
    <cellStyle name="Currency" xfId="3" builtinId="4" hidden="1"/>
    <cellStyle name="Currency [0]" xfId="4" builtinId="7" hidden="1"/>
    <cellStyle name="Explanatory Text" xfId="21" builtinId="53" hidden="1"/>
    <cellStyle name="Good" xfId="11" builtinId="26" hidden="1"/>
    <cellStyle name="Heading 1" xfId="7" builtinId="16" hidden="1"/>
    <cellStyle name="Heading 2" xfId="8" builtinId="17" hidden="1"/>
    <cellStyle name="Heading 3" xfId="9" builtinId="18" hidden="1"/>
    <cellStyle name="Heading 4" xfId="10" builtinId="19" hidden="1"/>
    <cellStyle name="Input" xfId="14" builtinId="20" hidden="1"/>
    <cellStyle name="Input #" xfId="47"/>
    <cellStyle name="Input $" xfId="53"/>
    <cellStyle name="Input %" xfId="51"/>
    <cellStyle name="Input Text" xfId="49"/>
    <cellStyle name="Linked Cell" xfId="17" builtinId="24" hidden="1"/>
    <cellStyle name="Neutral" xfId="13" builtinId="28" hidden="1"/>
    <cellStyle name="Normal" xfId="0" builtinId="0" customBuiltin="1"/>
    <cellStyle name="Normal #" xfId="50"/>
    <cellStyle name="Normal $" xfId="54"/>
    <cellStyle name="Normal %" xfId="52"/>
    <cellStyle name="Normal Text" xfId="48"/>
    <cellStyle name="Note" xfId="20" builtinId="10" hidden="1"/>
    <cellStyle name="Output" xfId="15" builtinId="21" hidden="1"/>
    <cellStyle name="Percent" xfId="5" builtinId="5" hidden="1"/>
    <cellStyle name="Reference #" xfId="55"/>
    <cellStyle name="Reference $" xfId="56"/>
    <cellStyle name="Reference %" xfId="57"/>
    <cellStyle name="Reference Text" xfId="58"/>
    <cellStyle name="Title" xfId="6" builtinId="15" hidden="1"/>
    <cellStyle name="Total" xfId="22" builtinId="25" hidden="1"/>
    <cellStyle name="Warning Text" xfId="19" builtinId="11" hidden="1"/>
  </cellStyles>
  <dxfs count="0"/>
  <tableStyles count="0" defaultTableStyle="TableStyleMedium2" defaultPivotStyle="PivotStyleLight16"/>
  <colors>
    <mruColors>
      <color rgb="FFFFFFCC"/>
      <color rgb="FFFFCC99"/>
      <color rgb="FF66FFFF"/>
      <color rgb="FFCCFFFF"/>
      <color rgb="FFCCFFCC"/>
      <color rgb="FF008000"/>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Quarterly Net Revenue Projections</a:t>
            </a:r>
          </a:p>
        </c:rich>
      </c:tx>
      <c:layout>
        <c:manualLayout>
          <c:xMode val="edge"/>
          <c:yMode val="edge"/>
          <c:x val="0.26106529622728458"/>
          <c:y val="3.660772918679348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lineChart>
        <c:grouping val="standard"/>
        <c:varyColors val="0"/>
        <c:ser>
          <c:idx val="3"/>
          <c:order val="0"/>
          <c:tx>
            <c:strRef>
              <c:f>'Data for Graphs'!$C$6</c:f>
              <c:strCache>
                <c:ptCount val="1"/>
                <c:pt idx="0">
                  <c:v>Budget</c:v>
                </c:pt>
              </c:strCache>
            </c:strRef>
          </c:tx>
          <c:spPr>
            <a:ln w="19050" cap="rnd">
              <a:solidFill>
                <a:srgbClr val="002060"/>
              </a:solidFill>
              <a:prstDash val="sysDot"/>
              <a:round/>
            </a:ln>
            <a:effectLst/>
          </c:spPr>
          <c:marker>
            <c:symbol val="triangle"/>
            <c:size val="7"/>
            <c:spPr>
              <a:solidFill>
                <a:srgbClr val="002060"/>
              </a:solidFill>
              <a:ln w="9525">
                <a:solidFill>
                  <a:srgbClr val="002060"/>
                </a:solidFill>
              </a:ln>
              <a:effectLst/>
            </c:spPr>
          </c:marker>
          <c:cat>
            <c:strRef>
              <c:f>'Data for Graphs'!$F$4:$M$4</c:f>
              <c:strCache>
                <c:ptCount val="8"/>
                <c:pt idx="0">
                  <c:v>1Q14</c:v>
                </c:pt>
                <c:pt idx="1">
                  <c:v>2Q14</c:v>
                </c:pt>
                <c:pt idx="2">
                  <c:v>3Q14</c:v>
                </c:pt>
                <c:pt idx="3">
                  <c:v>4Q14</c:v>
                </c:pt>
                <c:pt idx="4">
                  <c:v>1Q15</c:v>
                </c:pt>
                <c:pt idx="5">
                  <c:v>2Q15</c:v>
                </c:pt>
                <c:pt idx="6">
                  <c:v>3Q15</c:v>
                </c:pt>
                <c:pt idx="7">
                  <c:v>4Q15</c:v>
                </c:pt>
              </c:strCache>
            </c:strRef>
          </c:cat>
          <c:val>
            <c:numRef>
              <c:f>'Data for Graphs'!$F$6:$M$6</c:f>
              <c:numCache>
                <c:formatCode>#,##0.0_);\(#,##0.0\)</c:formatCode>
                <c:ptCount val="8"/>
                <c:pt idx="0">
                  <c:v>54.325850000000003</c:v>
                </c:pt>
                <c:pt idx="1">
                  <c:v>55.7821</c:v>
                </c:pt>
                <c:pt idx="2">
                  <c:v>57.141199999999998</c:v>
                </c:pt>
                <c:pt idx="3">
                  <c:v>58.504050000000007</c:v>
                </c:pt>
                <c:pt idx="4">
                  <c:v>63.094050000000003</c:v>
                </c:pt>
                <c:pt idx="5">
                  <c:v>64.780300000000011</c:v>
                </c:pt>
                <c:pt idx="6">
                  <c:v>66.361350000000002</c:v>
                </c:pt>
                <c:pt idx="7">
                  <c:v>67.959849999999989</c:v>
                </c:pt>
              </c:numCache>
            </c:numRef>
          </c:val>
          <c:smooth val="0"/>
        </c:ser>
        <c:ser>
          <c:idx val="0"/>
          <c:order val="1"/>
          <c:tx>
            <c:strRef>
              <c:f>'Data for Graphs'!$C$7</c:f>
              <c:strCache>
                <c:ptCount val="1"/>
                <c:pt idx="0">
                  <c:v>Apr Fcst</c:v>
                </c:pt>
              </c:strCache>
            </c:strRef>
          </c:tx>
          <c:spPr>
            <a:ln w="19050" cap="rnd">
              <a:solidFill>
                <a:srgbClr val="FFC000"/>
              </a:solidFill>
              <a:prstDash val="dash"/>
              <a:round/>
            </a:ln>
            <a:effectLst/>
          </c:spPr>
          <c:marker>
            <c:symbol val="square"/>
            <c:size val="7"/>
            <c:spPr>
              <a:solidFill>
                <a:srgbClr val="FFC000"/>
              </a:solidFill>
              <a:ln w="9525">
                <a:solidFill>
                  <a:srgbClr val="FFC000"/>
                </a:solidFill>
              </a:ln>
              <a:effectLst/>
            </c:spPr>
          </c:marker>
          <c:cat>
            <c:strRef>
              <c:f>'Data for Graphs'!$F$4:$M$4</c:f>
              <c:strCache>
                <c:ptCount val="8"/>
                <c:pt idx="0">
                  <c:v>1Q14</c:v>
                </c:pt>
                <c:pt idx="1">
                  <c:v>2Q14</c:v>
                </c:pt>
                <c:pt idx="2">
                  <c:v>3Q14</c:v>
                </c:pt>
                <c:pt idx="3">
                  <c:v>4Q14</c:v>
                </c:pt>
                <c:pt idx="4">
                  <c:v>1Q15</c:v>
                </c:pt>
                <c:pt idx="5">
                  <c:v>2Q15</c:v>
                </c:pt>
                <c:pt idx="6">
                  <c:v>3Q15</c:v>
                </c:pt>
                <c:pt idx="7">
                  <c:v>4Q15</c:v>
                </c:pt>
              </c:strCache>
            </c:strRef>
          </c:cat>
          <c:val>
            <c:numRef>
              <c:f>'Data for Graphs'!$F$7:$M$7</c:f>
              <c:numCache>
                <c:formatCode>#,##0.0_);\(#,##0.0\)</c:formatCode>
                <c:ptCount val="8"/>
                <c:pt idx="0">
                  <c:v>55.323708599999989</c:v>
                </c:pt>
                <c:pt idx="1">
                  <c:v>56.550400000000003</c:v>
                </c:pt>
                <c:pt idx="2">
                  <c:v>57.498049999999992</c:v>
                </c:pt>
                <c:pt idx="3">
                  <c:v>58.533849999999994</c:v>
                </c:pt>
                <c:pt idx="4">
                  <c:v>64.206850000000003</c:v>
                </c:pt>
                <c:pt idx="5">
                  <c:v>65.280299999999997</c:v>
                </c:pt>
                <c:pt idx="6">
                  <c:v>66.512599999999992</c:v>
                </c:pt>
                <c:pt idx="7">
                  <c:v>67.866050000000001</c:v>
                </c:pt>
              </c:numCache>
            </c:numRef>
          </c:val>
          <c:smooth val="0"/>
        </c:ser>
        <c:ser>
          <c:idx val="1"/>
          <c:order val="2"/>
          <c:tx>
            <c:strRef>
              <c:f>'Data for Graphs'!$C$8</c:f>
              <c:strCache>
                <c:ptCount val="1"/>
                <c:pt idx="0">
                  <c:v>Current Model</c:v>
                </c:pt>
              </c:strCache>
            </c:strRef>
          </c:tx>
          <c:spPr>
            <a:ln w="19050" cap="rnd">
              <a:solidFill>
                <a:schemeClr val="tx1"/>
              </a:solidFill>
              <a:round/>
            </a:ln>
            <a:effectLst/>
          </c:spPr>
          <c:marker>
            <c:symbol val="circle"/>
            <c:size val="7"/>
            <c:spPr>
              <a:solidFill>
                <a:schemeClr val="tx1"/>
              </a:solidFill>
              <a:ln w="9525">
                <a:solidFill>
                  <a:schemeClr val="tx1"/>
                </a:solidFill>
              </a:ln>
              <a:effectLst/>
            </c:spPr>
          </c:marker>
          <c:cat>
            <c:strRef>
              <c:f>'Data for Graphs'!$F$4:$M$4</c:f>
              <c:strCache>
                <c:ptCount val="8"/>
                <c:pt idx="0">
                  <c:v>1Q14</c:v>
                </c:pt>
                <c:pt idx="1">
                  <c:v>2Q14</c:v>
                </c:pt>
                <c:pt idx="2">
                  <c:v>3Q14</c:v>
                </c:pt>
                <c:pt idx="3">
                  <c:v>4Q14</c:v>
                </c:pt>
                <c:pt idx="4">
                  <c:v>1Q15</c:v>
                </c:pt>
                <c:pt idx="5">
                  <c:v>2Q15</c:v>
                </c:pt>
                <c:pt idx="6">
                  <c:v>3Q15</c:v>
                </c:pt>
                <c:pt idx="7">
                  <c:v>4Q15</c:v>
                </c:pt>
              </c:strCache>
            </c:strRef>
          </c:cat>
          <c:val>
            <c:numRef>
              <c:f>'Data for Graphs'!$F$8:$M$8</c:f>
              <c:numCache>
                <c:formatCode>#,##0.0_);\(#,##0.0\)</c:formatCode>
                <c:ptCount val="8"/>
                <c:pt idx="0">
                  <c:v>55.323708599999989</c:v>
                </c:pt>
                <c:pt idx="1">
                  <c:v>56.550400000000003</c:v>
                </c:pt>
                <c:pt idx="2">
                  <c:v>57.498049999999992</c:v>
                </c:pt>
                <c:pt idx="3">
                  <c:v>58.533849999999994</c:v>
                </c:pt>
                <c:pt idx="4">
                  <c:v>64.206850000000003</c:v>
                </c:pt>
                <c:pt idx="5">
                  <c:v>65.280299999999997</c:v>
                </c:pt>
                <c:pt idx="6">
                  <c:v>66.512599999999992</c:v>
                </c:pt>
                <c:pt idx="7">
                  <c:v>67.866050000000001</c:v>
                </c:pt>
              </c:numCache>
            </c:numRef>
          </c:val>
          <c:smooth val="0"/>
        </c:ser>
        <c:dLbls>
          <c:showLegendKey val="0"/>
          <c:showVal val="0"/>
          <c:showCatName val="0"/>
          <c:showSerName val="0"/>
          <c:showPercent val="0"/>
          <c:showBubbleSize val="0"/>
        </c:dLbls>
        <c:marker val="1"/>
        <c:smooth val="0"/>
        <c:axId val="399662120"/>
        <c:axId val="399660552"/>
      </c:lineChart>
      <c:catAx>
        <c:axId val="399662120"/>
        <c:scaling>
          <c:orientation val="minMax"/>
        </c:scaling>
        <c:delete val="0"/>
        <c:axPos val="b"/>
        <c:numFmt formatCode="General" sourceLinked="1"/>
        <c:majorTickMark val="out"/>
        <c:minorTickMark val="none"/>
        <c:tickLblPos val="nextTo"/>
        <c:spPr>
          <a:noFill/>
          <a:ln w="9525" cap="flat" cmpd="sng" algn="ctr">
            <a:solidFill>
              <a:srgbClr val="00206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9660552"/>
        <c:crossesAt val="0"/>
        <c:auto val="1"/>
        <c:lblAlgn val="ctr"/>
        <c:lblOffset val="100"/>
        <c:noMultiLvlLbl val="0"/>
      </c:catAx>
      <c:valAx>
        <c:axId val="399660552"/>
        <c:scaling>
          <c:orientation val="minMax"/>
          <c:max val="80"/>
          <c:min val="30"/>
        </c:scaling>
        <c:delete val="0"/>
        <c:axPos val="l"/>
        <c:majorGridlines>
          <c:spPr>
            <a:ln w="6350" cap="flat" cmpd="sng" algn="ctr">
              <a:solidFill>
                <a:schemeClr val="bg1">
                  <a:lumMod val="6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Net Revenue ($ million)</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_);\(#,##0\)" sourceLinked="0"/>
        <c:majorTickMark val="out"/>
        <c:minorTickMark val="none"/>
        <c:tickLblPos val="nextTo"/>
        <c:spPr>
          <a:solidFill>
            <a:schemeClr val="bg1"/>
          </a:solid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9662120"/>
        <c:crosses val="autoZero"/>
        <c:crossBetween val="between"/>
        <c:majorUnit val="10"/>
      </c:valAx>
      <c:spPr>
        <a:noFill/>
        <a:ln>
          <a:noFill/>
        </a:ln>
        <a:effectLst/>
      </c:spPr>
    </c:plotArea>
    <c:legend>
      <c:legendPos val="r"/>
      <c:layout>
        <c:manualLayout>
          <c:xMode val="edge"/>
          <c:yMode val="edge"/>
          <c:x val="0.38095369758169551"/>
          <c:y val="0.6423279128372833"/>
          <c:w val="0.24661980830670927"/>
          <c:h val="0.21223437373437842"/>
        </c:manualLayout>
      </c:layout>
      <c:overlay val="1"/>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ln>
                <a:solidFill>
                  <a:schemeClr val="tx1"/>
                </a:solidFill>
              </a:ln>
              <a:solidFill>
                <a:schemeClr val="tx1"/>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n-US" sz="1400"/>
              <a:t>FY14 Net Revenue</a:t>
            </a:r>
            <a:r>
              <a:rPr lang="en-US" sz="1400" baseline="0"/>
              <a:t> - Price &amp; Volume Variances</a:t>
            </a:r>
            <a:endParaRPr lang="en-US" sz="1400"/>
          </a:p>
        </c:rich>
      </c:tx>
      <c:layout>
        <c:manualLayout>
          <c:xMode val="edge"/>
          <c:yMode val="edge"/>
          <c:x val="0.19457066838251244"/>
          <c:y val="4.3010741483300058E-2"/>
        </c:manualLayout>
      </c:layout>
      <c:overlay val="0"/>
    </c:title>
    <c:autoTitleDeleted val="0"/>
    <c:plotArea>
      <c:layout>
        <c:manualLayout>
          <c:layoutTarget val="inner"/>
          <c:xMode val="edge"/>
          <c:yMode val="edge"/>
          <c:x val="0.1583637816023985"/>
          <c:y val="0.12146275077007725"/>
          <c:w val="0.82403556274833234"/>
          <c:h val="0.75708986874299222"/>
        </c:manualLayout>
      </c:layout>
      <c:barChart>
        <c:barDir val="col"/>
        <c:grouping val="stacked"/>
        <c:varyColors val="0"/>
        <c:ser>
          <c:idx val="2"/>
          <c:order val="0"/>
          <c:tx>
            <c:strRef>
              <c:f>'Data for Graphs'!$J$20</c:f>
              <c:strCache>
                <c:ptCount val="1"/>
                <c:pt idx="0">
                  <c:v>Blue Base</c:v>
                </c:pt>
              </c:strCache>
            </c:strRef>
          </c:tx>
          <c:spPr>
            <a:solidFill>
              <a:srgbClr val="000080"/>
            </a:solidFill>
            <a:ln w="12700">
              <a:solidFill>
                <a:srgbClr val="000000"/>
              </a:solidFill>
              <a:prstDash val="solid"/>
            </a:ln>
          </c:spPr>
          <c:invertIfNegative val="0"/>
          <c:dLbls>
            <c:numFmt formatCode="\$#,##0" sourceLinked="0"/>
            <c:spPr>
              <a:noFill/>
              <a:ln w="25400">
                <a:noFill/>
              </a:ln>
            </c:spPr>
            <c:txPr>
              <a:bodyPr/>
              <a:lstStyle/>
              <a:p>
                <a:pPr>
                  <a:defRPr sz="9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for Graphs'!$E$21:$E$28</c:f>
              <c:strCache>
                <c:ptCount val="8"/>
                <c:pt idx="0">
                  <c:v>Budget 2014</c:v>
                </c:pt>
                <c:pt idx="1">
                  <c:v>Clavin - Volume</c:v>
                </c:pt>
                <c:pt idx="2">
                  <c:v>Clavin - Price</c:v>
                </c:pt>
                <c:pt idx="3">
                  <c:v>Peterson - Volume</c:v>
                </c:pt>
                <c:pt idx="4">
                  <c:v>Peterson - Price</c:v>
                </c:pt>
                <c:pt idx="5">
                  <c:v>Crane - Volume</c:v>
                </c:pt>
                <c:pt idx="6">
                  <c:v>Crane - Price</c:v>
                </c:pt>
                <c:pt idx="7">
                  <c:v>Current Model</c:v>
                </c:pt>
              </c:strCache>
            </c:strRef>
          </c:cat>
          <c:val>
            <c:numRef>
              <c:f>'Data for Graphs'!$J$21:$J$28</c:f>
              <c:numCache>
                <c:formatCode>#,##0.0_);\(#,##0.0\)</c:formatCode>
                <c:ptCount val="8"/>
                <c:pt idx="0">
                  <c:v>225.75319999999999</c:v>
                </c:pt>
                <c:pt idx="7">
                  <c:v>227.90600859999998</c:v>
                </c:pt>
              </c:numCache>
            </c:numRef>
          </c:val>
        </c:ser>
        <c:ser>
          <c:idx val="0"/>
          <c:order val="1"/>
          <c:tx>
            <c:strRef>
              <c:f>'Data for Graphs'!$K$20</c:f>
              <c:strCache>
                <c:ptCount val="1"/>
                <c:pt idx="0">
                  <c:v>Hidden Base</c:v>
                </c:pt>
              </c:strCache>
            </c:strRef>
          </c:tx>
          <c:spPr>
            <a:noFill/>
            <a:ln w="25400">
              <a:noFill/>
            </a:ln>
          </c:spPr>
          <c:invertIfNegative val="0"/>
          <c:cat>
            <c:strRef>
              <c:f>'Data for Graphs'!$E$21:$E$28</c:f>
              <c:strCache>
                <c:ptCount val="8"/>
                <c:pt idx="0">
                  <c:v>Budget 2014</c:v>
                </c:pt>
                <c:pt idx="1">
                  <c:v>Clavin - Volume</c:v>
                </c:pt>
                <c:pt idx="2">
                  <c:v>Clavin - Price</c:v>
                </c:pt>
                <c:pt idx="3">
                  <c:v>Peterson - Volume</c:v>
                </c:pt>
                <c:pt idx="4">
                  <c:v>Peterson - Price</c:v>
                </c:pt>
                <c:pt idx="5">
                  <c:v>Crane - Volume</c:v>
                </c:pt>
                <c:pt idx="6">
                  <c:v>Crane - Price</c:v>
                </c:pt>
                <c:pt idx="7">
                  <c:v>Current Model</c:v>
                </c:pt>
              </c:strCache>
            </c:strRef>
          </c:cat>
          <c:val>
            <c:numRef>
              <c:f>'Data for Graphs'!$K$21:$K$28</c:f>
              <c:numCache>
                <c:formatCode>#,##0.0_);\(#,##0.0\)</c:formatCode>
                <c:ptCount val="8"/>
                <c:pt idx="1">
                  <c:v>225.75319999999999</c:v>
                </c:pt>
                <c:pt idx="2">
                  <c:v>227.36519999999999</c:v>
                </c:pt>
                <c:pt idx="3">
                  <c:v>226.10629999999998</c:v>
                </c:pt>
                <c:pt idx="4">
                  <c:v>226.10629999999998</c:v>
                </c:pt>
                <c:pt idx="5">
                  <c:v>227.66631049999998</c:v>
                </c:pt>
                <c:pt idx="6">
                  <c:v>227.89056049999999</c:v>
                </c:pt>
              </c:numCache>
            </c:numRef>
          </c:val>
        </c:ser>
        <c:ser>
          <c:idx val="1"/>
          <c:order val="2"/>
          <c:tx>
            <c:strRef>
              <c:f>'Data for Graphs'!$L$20</c:f>
              <c:strCache>
                <c:ptCount val="1"/>
                <c:pt idx="0">
                  <c:v>Green/White</c:v>
                </c:pt>
              </c:strCache>
            </c:strRef>
          </c:tx>
          <c:spPr>
            <a:solidFill>
              <a:srgbClr val="008000"/>
            </a:solidFill>
            <a:ln w="12700">
              <a:solidFill>
                <a:srgbClr val="000000"/>
              </a:solidFill>
              <a:prstDash val="solid"/>
            </a:ln>
          </c:spPr>
          <c:invertIfNegative val="0"/>
          <c:dLbls>
            <c:numFmt formatCode="\$#,##0;\-\$#,##0;&quot;&quot;" sourceLinked="0"/>
            <c:spPr>
              <a:noFill/>
              <a:ln w="25400">
                <a:noFill/>
              </a:ln>
            </c:spPr>
            <c:txPr>
              <a:bodyPr/>
              <a:lstStyle/>
              <a:p>
                <a:pPr>
                  <a:defRPr sz="9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for Graphs'!$E$21:$E$28</c:f>
              <c:strCache>
                <c:ptCount val="8"/>
                <c:pt idx="0">
                  <c:v>Budget 2014</c:v>
                </c:pt>
                <c:pt idx="1">
                  <c:v>Clavin - Volume</c:v>
                </c:pt>
                <c:pt idx="2">
                  <c:v>Clavin - Price</c:v>
                </c:pt>
                <c:pt idx="3">
                  <c:v>Peterson - Volume</c:v>
                </c:pt>
                <c:pt idx="4">
                  <c:v>Peterson - Price</c:v>
                </c:pt>
                <c:pt idx="5">
                  <c:v>Crane - Volume</c:v>
                </c:pt>
                <c:pt idx="6">
                  <c:v>Crane - Price</c:v>
                </c:pt>
                <c:pt idx="7">
                  <c:v>Current Model</c:v>
                </c:pt>
              </c:strCache>
            </c:strRef>
          </c:cat>
          <c:val>
            <c:numRef>
              <c:f>'Data for Graphs'!$L$21:$L$28</c:f>
              <c:numCache>
                <c:formatCode>#,##0.0_);\(#,##0.0\)</c:formatCode>
                <c:ptCount val="8"/>
                <c:pt idx="1">
                  <c:v>1.6119999999999994</c:v>
                </c:pt>
                <c:pt idx="2">
                  <c:v>0</c:v>
                </c:pt>
                <c:pt idx="3">
                  <c:v>0</c:v>
                </c:pt>
                <c:pt idx="4">
                  <c:v>1.5600105000000097</c:v>
                </c:pt>
                <c:pt idx="5">
                  <c:v>0</c:v>
                </c:pt>
                <c:pt idx="6">
                  <c:v>0</c:v>
                </c:pt>
              </c:numCache>
            </c:numRef>
          </c:val>
        </c:ser>
        <c:ser>
          <c:idx val="3"/>
          <c:order val="3"/>
          <c:tx>
            <c:strRef>
              <c:f>'Data for Graphs'!$M$20</c:f>
              <c:strCache>
                <c:ptCount val="1"/>
                <c:pt idx="0">
                  <c:v>Red/White</c:v>
                </c:pt>
              </c:strCache>
            </c:strRef>
          </c:tx>
          <c:spPr>
            <a:solidFill>
              <a:srgbClr val="800000"/>
            </a:solidFill>
            <a:ln w="12700">
              <a:solidFill>
                <a:srgbClr val="000000"/>
              </a:solidFill>
              <a:prstDash val="solid"/>
            </a:ln>
          </c:spPr>
          <c:invertIfNegative val="0"/>
          <c:dLbls>
            <c:numFmt formatCode="&quot;-&quot;\$#,##0;\$#,##0;&quot;&quot;" sourceLinked="0"/>
            <c:spPr>
              <a:noFill/>
              <a:ln w="25400">
                <a:noFill/>
              </a:ln>
            </c:spPr>
            <c:txPr>
              <a:bodyPr/>
              <a:lstStyle/>
              <a:p>
                <a:pPr>
                  <a:defRPr sz="9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for Graphs'!$E$21:$E$28</c:f>
              <c:strCache>
                <c:ptCount val="8"/>
                <c:pt idx="0">
                  <c:v>Budget 2014</c:v>
                </c:pt>
                <c:pt idx="1">
                  <c:v>Clavin - Volume</c:v>
                </c:pt>
                <c:pt idx="2">
                  <c:v>Clavin - Price</c:v>
                </c:pt>
                <c:pt idx="3">
                  <c:v>Peterson - Volume</c:v>
                </c:pt>
                <c:pt idx="4">
                  <c:v>Peterson - Price</c:v>
                </c:pt>
                <c:pt idx="5">
                  <c:v>Crane - Volume</c:v>
                </c:pt>
                <c:pt idx="6">
                  <c:v>Crane - Price</c:v>
                </c:pt>
                <c:pt idx="7">
                  <c:v>Current Model</c:v>
                </c:pt>
              </c:strCache>
            </c:strRef>
          </c:cat>
          <c:val>
            <c:numRef>
              <c:f>'Data for Graphs'!$M$21:$M$28</c:f>
              <c:numCache>
                <c:formatCode>#,##0.0_);\(#,##0.0\)</c:formatCode>
                <c:ptCount val="8"/>
                <c:pt idx="1">
                  <c:v>0</c:v>
                </c:pt>
                <c:pt idx="2">
                  <c:v>0</c:v>
                </c:pt>
                <c:pt idx="3">
                  <c:v>1.2935000000000001</c:v>
                </c:pt>
                <c:pt idx="4">
                  <c:v>0</c:v>
                </c:pt>
                <c:pt idx="5">
                  <c:v>0</c:v>
                </c:pt>
                <c:pt idx="6">
                  <c:v>0</c:v>
                </c:pt>
              </c:numCache>
            </c:numRef>
          </c:val>
        </c:ser>
        <c:ser>
          <c:idx val="4"/>
          <c:order val="4"/>
          <c:tx>
            <c:strRef>
              <c:f>'Data for Graphs'!$N$20</c:f>
              <c:strCache>
                <c:ptCount val="1"/>
                <c:pt idx="0">
                  <c:v>Green/Black</c:v>
                </c:pt>
              </c:strCache>
            </c:strRef>
          </c:tx>
          <c:spPr>
            <a:solidFill>
              <a:srgbClr val="008000"/>
            </a:solidFill>
            <a:ln w="12700">
              <a:solidFill>
                <a:srgbClr val="000000"/>
              </a:solidFill>
              <a:prstDash val="solid"/>
            </a:ln>
          </c:spPr>
          <c:invertIfNegative val="0"/>
          <c:dLbls>
            <c:numFmt formatCode="\$#,##0;\-\$#,##0;&quot;&quot;" sourceLinked="0"/>
            <c:spPr>
              <a:noFill/>
              <a:ln w="25400">
                <a:noFill/>
              </a:ln>
            </c:spPr>
            <c:txPr>
              <a:bodyPr/>
              <a:lstStyle/>
              <a:p>
                <a:pPr>
                  <a:defRPr sz="900" b="1" i="0" u="none" strike="noStrike" baseline="0">
                    <a:solidFill>
                      <a:srgbClr val="000000"/>
                    </a:solidFill>
                    <a:latin typeface="Arial"/>
                    <a:ea typeface="Arial"/>
                    <a:cs typeface="Aria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'Data for Graphs'!$E$21:$E$28</c:f>
              <c:strCache>
                <c:ptCount val="8"/>
                <c:pt idx="0">
                  <c:v>Budget 2014</c:v>
                </c:pt>
                <c:pt idx="1">
                  <c:v>Clavin - Volume</c:v>
                </c:pt>
                <c:pt idx="2">
                  <c:v>Clavin - Price</c:v>
                </c:pt>
                <c:pt idx="3">
                  <c:v>Peterson - Volume</c:v>
                </c:pt>
                <c:pt idx="4">
                  <c:v>Peterson - Price</c:v>
                </c:pt>
                <c:pt idx="5">
                  <c:v>Crane - Volume</c:v>
                </c:pt>
                <c:pt idx="6">
                  <c:v>Crane - Price</c:v>
                </c:pt>
                <c:pt idx="7">
                  <c:v>Current Model</c:v>
                </c:pt>
              </c:strCache>
            </c:strRef>
          </c:cat>
          <c:val>
            <c:numRef>
              <c:f>'Data for Graphs'!$N$21:$N$28</c:f>
              <c:numCache>
                <c:formatCode>#,##0.0_);\(#,##0.0\)</c:formatCode>
                <c:ptCount val="8"/>
                <c:pt idx="1">
                  <c:v>0</c:v>
                </c:pt>
                <c:pt idx="2">
                  <c:v>3.4599999999992859E-2</c:v>
                </c:pt>
                <c:pt idx="3">
                  <c:v>0</c:v>
                </c:pt>
                <c:pt idx="4">
                  <c:v>0</c:v>
                </c:pt>
                <c:pt idx="5">
                  <c:v>0.22425</c:v>
                </c:pt>
                <c:pt idx="6">
                  <c:v>1.5448100000005349E-2</c:v>
                </c:pt>
              </c:numCache>
            </c:numRef>
          </c:val>
        </c:ser>
        <c:ser>
          <c:idx val="5"/>
          <c:order val="5"/>
          <c:tx>
            <c:strRef>
              <c:f>'Data for Graphs'!$O$20</c:f>
              <c:strCache>
                <c:ptCount val="1"/>
                <c:pt idx="0">
                  <c:v>Red/Black</c:v>
                </c:pt>
              </c:strCache>
            </c:strRef>
          </c:tx>
          <c:spPr>
            <a:solidFill>
              <a:srgbClr val="800000"/>
            </a:solidFill>
            <a:ln w="12700">
              <a:solidFill>
                <a:srgbClr val="000000"/>
              </a:solidFill>
              <a:prstDash val="solid"/>
            </a:ln>
          </c:spPr>
          <c:invertIfNegative val="0"/>
          <c:dLbls>
            <c:numFmt formatCode="&quot;-&quot;\$#,##0;\$#,##0;&quot;&quot;" sourceLinked="0"/>
            <c:spPr>
              <a:noFill/>
              <a:ln w="25400">
                <a:noFill/>
              </a:ln>
            </c:spPr>
            <c:txPr>
              <a:bodyPr/>
              <a:lstStyle/>
              <a:p>
                <a:pPr>
                  <a:defRPr sz="900" b="1" i="0" u="none" strike="noStrike" baseline="0">
                    <a:solidFill>
                      <a:srgbClr val="000000"/>
                    </a:solidFill>
                    <a:latin typeface="Arial"/>
                    <a:ea typeface="Arial"/>
                    <a:cs typeface="Aria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'Data for Graphs'!$E$21:$E$28</c:f>
              <c:strCache>
                <c:ptCount val="8"/>
                <c:pt idx="0">
                  <c:v>Budget 2014</c:v>
                </c:pt>
                <c:pt idx="1">
                  <c:v>Clavin - Volume</c:v>
                </c:pt>
                <c:pt idx="2">
                  <c:v>Clavin - Price</c:v>
                </c:pt>
                <c:pt idx="3">
                  <c:v>Peterson - Volume</c:v>
                </c:pt>
                <c:pt idx="4">
                  <c:v>Peterson - Price</c:v>
                </c:pt>
                <c:pt idx="5">
                  <c:v>Crane - Volume</c:v>
                </c:pt>
                <c:pt idx="6">
                  <c:v>Crane - Price</c:v>
                </c:pt>
                <c:pt idx="7">
                  <c:v>Current Model</c:v>
                </c:pt>
              </c:strCache>
            </c:strRef>
          </c:cat>
          <c:val>
            <c:numRef>
              <c:f>'Data for Graphs'!$O$21:$O$28</c:f>
              <c:numCache>
                <c:formatCode>#,##0.0_);\(#,##0.0\)</c:formatCode>
                <c:ptCount val="8"/>
                <c:pt idx="1">
                  <c:v>0</c:v>
                </c:pt>
                <c:pt idx="2">
                  <c:v>0</c:v>
                </c:pt>
                <c:pt idx="3">
                  <c:v>0</c:v>
                </c:pt>
                <c:pt idx="4">
                  <c:v>0</c:v>
                </c:pt>
                <c:pt idx="5">
                  <c:v>0</c:v>
                </c:pt>
                <c:pt idx="6">
                  <c:v>0</c:v>
                </c:pt>
              </c:numCache>
            </c:numRef>
          </c:val>
        </c:ser>
        <c:dLbls>
          <c:showLegendKey val="0"/>
          <c:showVal val="0"/>
          <c:showCatName val="0"/>
          <c:showSerName val="0"/>
          <c:showPercent val="0"/>
          <c:showBubbleSize val="0"/>
        </c:dLbls>
        <c:gapWidth val="40"/>
        <c:overlap val="100"/>
        <c:axId val="399666040"/>
        <c:axId val="399664080"/>
      </c:barChart>
      <c:catAx>
        <c:axId val="3996660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nchor="ctr" anchorCtr="1"/>
          <a:lstStyle/>
          <a:p>
            <a:pPr>
              <a:defRPr sz="800" b="0" i="0" u="none" strike="noStrike" baseline="0">
                <a:solidFill>
                  <a:srgbClr val="000000"/>
                </a:solidFill>
                <a:latin typeface="Arial"/>
                <a:ea typeface="Arial"/>
                <a:cs typeface="Arial"/>
              </a:defRPr>
            </a:pPr>
            <a:endParaRPr lang="en-US"/>
          </a:p>
        </c:txPr>
        <c:crossAx val="399664080"/>
        <c:crosses val="autoZero"/>
        <c:auto val="1"/>
        <c:lblAlgn val="ctr"/>
        <c:lblOffset val="100"/>
        <c:tickLblSkip val="1"/>
        <c:tickMarkSkip val="1"/>
        <c:noMultiLvlLbl val="0"/>
      </c:catAx>
      <c:valAx>
        <c:axId val="399664080"/>
        <c:scaling>
          <c:orientation val="minMax"/>
          <c:max val="240"/>
          <c:min val="210"/>
        </c:scaling>
        <c:delete val="0"/>
        <c:axPos val="l"/>
        <c:title>
          <c:tx>
            <c:rich>
              <a:bodyPr/>
              <a:lstStyle/>
              <a:p>
                <a:pPr>
                  <a:defRPr sz="1000" b="1" i="0" u="none" strike="noStrike" baseline="0">
                    <a:solidFill>
                      <a:srgbClr val="000000"/>
                    </a:solidFill>
                    <a:latin typeface="Arial"/>
                    <a:ea typeface="Arial"/>
                    <a:cs typeface="Arial"/>
                  </a:defRPr>
                </a:pPr>
                <a:r>
                  <a:rPr lang="en-US" sz="1000" baseline="0"/>
                  <a:t>Net Revenue ($ million)</a:t>
                </a:r>
              </a:p>
            </c:rich>
          </c:tx>
          <c:layout>
            <c:manualLayout>
              <c:xMode val="edge"/>
              <c:yMode val="edge"/>
              <c:x val="5.5005500550055009E-3"/>
              <c:y val="0.19868995633187772"/>
            </c:manualLayout>
          </c:layout>
          <c:overlay val="0"/>
          <c:spPr>
            <a:noFill/>
            <a:ln w="25400">
              <a:noFill/>
            </a:ln>
          </c:spPr>
        </c:title>
        <c:numFmt formatCode="\$\ #,##0_);\-\$\ #,##0;\$\ 0" sourceLinked="0"/>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399666040"/>
        <c:crosses val="autoZero"/>
        <c:crossBetween val="between"/>
        <c:majorUnit val="5"/>
      </c:valAx>
      <c:spPr>
        <a:no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1475"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Quarterly EPS Projections</a:t>
            </a:r>
          </a:p>
        </c:rich>
      </c:tx>
      <c:layout>
        <c:manualLayout>
          <c:xMode val="edge"/>
          <c:yMode val="edge"/>
          <c:x val="0.32722305704153387"/>
          <c:y val="3.219271968409390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Arial" panose="020B0604020202020204" pitchFamily="34" charset="0"/>
              <a:ea typeface="+mn-ea"/>
              <a:cs typeface="Arial" panose="020B0604020202020204" pitchFamily="34" charset="0"/>
            </a:defRPr>
          </a:pPr>
          <a:endParaRPr lang="en-US"/>
        </a:p>
      </c:txPr>
    </c:title>
    <c:autoTitleDeleted val="0"/>
    <c:plotArea>
      <c:layout/>
      <c:barChart>
        <c:barDir val="col"/>
        <c:grouping val="clustered"/>
        <c:varyColors val="0"/>
        <c:ser>
          <c:idx val="2"/>
          <c:order val="0"/>
          <c:tx>
            <c:strRef>
              <c:f>'Data for Graphs'!$C$11</c:f>
              <c:strCache>
                <c:ptCount val="1"/>
                <c:pt idx="0">
                  <c:v>Budget</c:v>
                </c:pt>
              </c:strCache>
            </c:strRef>
          </c:tx>
          <c:spPr>
            <a:solidFill>
              <a:srgbClr val="002060"/>
            </a:solidFill>
            <a:ln>
              <a:noFill/>
            </a:ln>
            <a:effectLst/>
          </c:spPr>
          <c:invertIfNegative val="0"/>
          <c:cat>
            <c:strRef>
              <c:f>'Data for Graphs'!$F$4:$M$4</c:f>
              <c:strCache>
                <c:ptCount val="8"/>
                <c:pt idx="0">
                  <c:v>1Q14</c:v>
                </c:pt>
                <c:pt idx="1">
                  <c:v>2Q14</c:v>
                </c:pt>
                <c:pt idx="2">
                  <c:v>3Q14</c:v>
                </c:pt>
                <c:pt idx="3">
                  <c:v>4Q14</c:v>
                </c:pt>
                <c:pt idx="4">
                  <c:v>1Q15</c:v>
                </c:pt>
                <c:pt idx="5">
                  <c:v>2Q15</c:v>
                </c:pt>
                <c:pt idx="6">
                  <c:v>3Q15</c:v>
                </c:pt>
                <c:pt idx="7">
                  <c:v>4Q15</c:v>
                </c:pt>
              </c:strCache>
            </c:strRef>
          </c:cat>
          <c:val>
            <c:numRef>
              <c:f>'Data for Graphs'!$F$11:$M$11</c:f>
              <c:numCache>
                <c:formatCode>"$"\ #,##0.00_);\("$"\ #,##0.00\)</c:formatCode>
                <c:ptCount val="8"/>
                <c:pt idx="0">
                  <c:v>0.16260967338440238</c:v>
                </c:pt>
                <c:pt idx="1">
                  <c:v>0.17514737466979988</c:v>
                </c:pt>
                <c:pt idx="2">
                  <c:v>0.18126751048310702</c:v>
                </c:pt>
                <c:pt idx="3">
                  <c:v>0.20438193579751596</c:v>
                </c:pt>
                <c:pt idx="4">
                  <c:v>0.23828114222593982</c:v>
                </c:pt>
                <c:pt idx="5">
                  <c:v>0.26635234836514859</c:v>
                </c:pt>
                <c:pt idx="6">
                  <c:v>0.28476690832270962</c:v>
                </c:pt>
                <c:pt idx="7">
                  <c:v>0.31105167072784462</c:v>
                </c:pt>
              </c:numCache>
            </c:numRef>
          </c:val>
        </c:ser>
        <c:ser>
          <c:idx val="1"/>
          <c:order val="1"/>
          <c:tx>
            <c:strRef>
              <c:f>'Data for Graphs'!$C$12</c:f>
              <c:strCache>
                <c:ptCount val="1"/>
                <c:pt idx="0">
                  <c:v>Apr Fcst</c:v>
                </c:pt>
              </c:strCache>
            </c:strRef>
          </c:tx>
          <c:spPr>
            <a:solidFill>
              <a:srgbClr val="FFC000"/>
            </a:solidFill>
            <a:ln>
              <a:solidFill>
                <a:srgbClr val="FFC000"/>
              </a:solidFill>
            </a:ln>
            <a:effectLst/>
          </c:spPr>
          <c:invertIfNegative val="0"/>
          <c:cat>
            <c:strRef>
              <c:f>'Data for Graphs'!$F$4:$M$4</c:f>
              <c:strCache>
                <c:ptCount val="8"/>
                <c:pt idx="0">
                  <c:v>1Q14</c:v>
                </c:pt>
                <c:pt idx="1">
                  <c:v>2Q14</c:v>
                </c:pt>
                <c:pt idx="2">
                  <c:v>3Q14</c:v>
                </c:pt>
                <c:pt idx="3">
                  <c:v>4Q14</c:v>
                </c:pt>
                <c:pt idx="4">
                  <c:v>1Q15</c:v>
                </c:pt>
                <c:pt idx="5">
                  <c:v>2Q15</c:v>
                </c:pt>
                <c:pt idx="6">
                  <c:v>3Q15</c:v>
                </c:pt>
                <c:pt idx="7">
                  <c:v>4Q15</c:v>
                </c:pt>
              </c:strCache>
            </c:strRef>
          </c:cat>
          <c:val>
            <c:numRef>
              <c:f>'Data for Graphs'!$F$12:$M$12</c:f>
              <c:numCache>
                <c:formatCode>"$"\ #,##0.00_);\("$"\ #,##0.00\)</c:formatCode>
                <c:ptCount val="8"/>
                <c:pt idx="0">
                  <c:v>0.19191476651703035</c:v>
                </c:pt>
                <c:pt idx="1">
                  <c:v>0.2045688048007194</c:v>
                </c:pt>
                <c:pt idx="2">
                  <c:v>0.20324477391496037</c:v>
                </c:pt>
                <c:pt idx="3">
                  <c:v>0.22138307149027553</c:v>
                </c:pt>
                <c:pt idx="4">
                  <c:v>0.28095306845850276</c:v>
                </c:pt>
                <c:pt idx="5">
                  <c:v>0.29729531517462571</c:v>
                </c:pt>
                <c:pt idx="6">
                  <c:v>0.30843666671950221</c:v>
                </c:pt>
                <c:pt idx="7">
                  <c:v>0.33024399381964747</c:v>
                </c:pt>
              </c:numCache>
            </c:numRef>
          </c:val>
        </c:ser>
        <c:ser>
          <c:idx val="0"/>
          <c:order val="2"/>
          <c:tx>
            <c:strRef>
              <c:f>'Data for Graphs'!$C$13</c:f>
              <c:strCache>
                <c:ptCount val="1"/>
                <c:pt idx="0">
                  <c:v>Current Model</c:v>
                </c:pt>
              </c:strCache>
            </c:strRef>
          </c:tx>
          <c:spPr>
            <a:solidFill>
              <a:schemeClr val="tx1"/>
            </a:solidFill>
            <a:ln>
              <a:solidFill>
                <a:schemeClr val="tx1"/>
              </a:solidFill>
            </a:ln>
            <a:effectLst/>
          </c:spPr>
          <c:invertIfNegative val="0"/>
          <c:cat>
            <c:strRef>
              <c:f>'Data for Graphs'!$F$4:$M$4</c:f>
              <c:strCache>
                <c:ptCount val="8"/>
                <c:pt idx="0">
                  <c:v>1Q14</c:v>
                </c:pt>
                <c:pt idx="1">
                  <c:v>2Q14</c:v>
                </c:pt>
                <c:pt idx="2">
                  <c:v>3Q14</c:v>
                </c:pt>
                <c:pt idx="3">
                  <c:v>4Q14</c:v>
                </c:pt>
                <c:pt idx="4">
                  <c:v>1Q15</c:v>
                </c:pt>
                <c:pt idx="5">
                  <c:v>2Q15</c:v>
                </c:pt>
                <c:pt idx="6">
                  <c:v>3Q15</c:v>
                </c:pt>
                <c:pt idx="7">
                  <c:v>4Q15</c:v>
                </c:pt>
              </c:strCache>
            </c:strRef>
          </c:cat>
          <c:val>
            <c:numRef>
              <c:f>'Data for Graphs'!$F$13:$M$13</c:f>
              <c:numCache>
                <c:formatCode>"$"\ #,##0.00_);\("$"\ #,##0.00\)</c:formatCode>
                <c:ptCount val="8"/>
                <c:pt idx="0">
                  <c:v>0.19191476651703035</c:v>
                </c:pt>
                <c:pt idx="1">
                  <c:v>0.2045688048007194</c:v>
                </c:pt>
                <c:pt idx="2">
                  <c:v>0.20324477391496037</c:v>
                </c:pt>
                <c:pt idx="3">
                  <c:v>0.22138307149027553</c:v>
                </c:pt>
                <c:pt idx="4">
                  <c:v>0.28095306845850276</c:v>
                </c:pt>
                <c:pt idx="5">
                  <c:v>0.29729531517462571</c:v>
                </c:pt>
                <c:pt idx="6">
                  <c:v>0.30843666671950221</c:v>
                </c:pt>
                <c:pt idx="7">
                  <c:v>0.33024399381964747</c:v>
                </c:pt>
              </c:numCache>
            </c:numRef>
          </c:val>
        </c:ser>
        <c:dLbls>
          <c:showLegendKey val="0"/>
          <c:showVal val="0"/>
          <c:showCatName val="0"/>
          <c:showSerName val="0"/>
          <c:showPercent val="0"/>
          <c:showBubbleSize val="0"/>
        </c:dLbls>
        <c:gapWidth val="219"/>
        <c:axId val="399664864"/>
        <c:axId val="399665256"/>
      </c:barChart>
      <c:catAx>
        <c:axId val="399664864"/>
        <c:scaling>
          <c:orientation val="minMax"/>
        </c:scaling>
        <c:delete val="0"/>
        <c:axPos val="b"/>
        <c:numFmt formatCode="General" sourceLinked="1"/>
        <c:majorTickMark val="out"/>
        <c:minorTickMark val="none"/>
        <c:tickLblPos val="nextTo"/>
        <c:spPr>
          <a:noFill/>
          <a:ln w="9525" cap="flat" cmpd="sng" algn="ctr">
            <a:solidFill>
              <a:srgbClr val="00206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9665256"/>
        <c:crossesAt val="0"/>
        <c:auto val="1"/>
        <c:lblAlgn val="ctr"/>
        <c:lblOffset val="100"/>
        <c:noMultiLvlLbl val="0"/>
      </c:catAx>
      <c:valAx>
        <c:axId val="399665256"/>
        <c:scaling>
          <c:orientation val="minMax"/>
          <c:max val="0.5"/>
          <c:min val="0"/>
        </c:scaling>
        <c:delete val="0"/>
        <c:axPos val="l"/>
        <c:majorGridlines>
          <c:spPr>
            <a:ln w="6350" cap="flat" cmpd="sng" algn="ctr">
              <a:solidFill>
                <a:schemeClr val="bg1">
                  <a:lumMod val="65000"/>
                </a:schemeClr>
              </a:solidFill>
              <a:prstDash val="dash"/>
              <a:round/>
            </a:ln>
            <a:effectLst/>
          </c:spPr>
        </c:majorGridlines>
        <c:title>
          <c:tx>
            <c:rich>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r>
                  <a:rPr lang="en-US">
                    <a:solidFill>
                      <a:schemeClr val="tx1"/>
                    </a:solidFill>
                    <a:latin typeface="Arial" panose="020B0604020202020204" pitchFamily="34" charset="0"/>
                    <a:cs typeface="Arial" panose="020B0604020202020204" pitchFamily="34" charset="0"/>
                  </a:rPr>
                  <a:t>Earnings</a:t>
                </a:r>
                <a:r>
                  <a:rPr lang="en-US" baseline="0">
                    <a:solidFill>
                      <a:schemeClr val="tx1"/>
                    </a:solidFill>
                    <a:latin typeface="Arial" panose="020B0604020202020204" pitchFamily="34" charset="0"/>
                    <a:cs typeface="Arial" panose="020B0604020202020204" pitchFamily="34" charset="0"/>
                  </a:rPr>
                  <a:t> Per Share ($) - Columns</a:t>
                </a:r>
                <a:endParaRPr lang="en-US">
                  <a:solidFill>
                    <a:schemeClr val="tx1"/>
                  </a:solidFill>
                  <a:latin typeface="Arial" panose="020B0604020202020204" pitchFamily="34" charset="0"/>
                  <a:cs typeface="Arial" panose="020B0604020202020204" pitchFamily="34" charset="0"/>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quot;$&quot;\ #,##0.00_);\(&quot;$&quot;\ #,##0.00\)" sourceLinked="1"/>
        <c:majorTickMark val="out"/>
        <c:minorTickMark val="none"/>
        <c:tickLblPos val="nextTo"/>
        <c:spPr>
          <a:solidFill>
            <a:schemeClr val="bg1"/>
          </a:solid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399664864"/>
        <c:crosses val="autoZero"/>
        <c:crossBetween val="between"/>
        <c:majorUnit val="0.1"/>
      </c:valAx>
      <c:spPr>
        <a:noFill/>
        <a:ln>
          <a:noFill/>
        </a:ln>
        <a:effectLst/>
      </c:spPr>
    </c:plotArea>
    <c:legend>
      <c:legendPos val="r"/>
      <c:layout>
        <c:manualLayout>
          <c:xMode val="edge"/>
          <c:yMode val="edge"/>
          <c:x val="0.32907956161968305"/>
          <c:y val="0.20082696256732455"/>
          <c:w val="0.18335978040912826"/>
          <c:h val="0.21125194721039189"/>
        </c:manualLayout>
      </c:layout>
      <c:overlay val="1"/>
      <c:spPr>
        <a:solidFill>
          <a:schemeClr val="bg1"/>
        </a:solidFill>
        <a:ln>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13</xdr:col>
      <xdr:colOff>50800</xdr:colOff>
      <xdr:row>20</xdr:row>
      <xdr:rowOff>219073</xdr:rowOff>
    </xdr:from>
    <xdr:to>
      <xdr:col>19</xdr:col>
      <xdr:colOff>161925</xdr:colOff>
      <xdr:row>33</xdr:row>
      <xdr:rowOff>123824</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9525</xdr:colOff>
      <xdr:row>3</xdr:row>
      <xdr:rowOff>76200</xdr:rowOff>
    </xdr:from>
    <xdr:to>
      <xdr:col>19</xdr:col>
      <xdr:colOff>180976</xdr:colOff>
      <xdr:row>20</xdr:row>
      <xdr:rowOff>28576</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34</xdr:row>
      <xdr:rowOff>0</xdr:rowOff>
    </xdr:from>
    <xdr:to>
      <xdr:col>19</xdr:col>
      <xdr:colOff>114300</xdr:colOff>
      <xdr:row>46</xdr:row>
      <xdr:rowOff>133351</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11</xdr:col>
      <xdr:colOff>104774</xdr:colOff>
      <xdr:row>1</xdr:row>
      <xdr:rowOff>47623</xdr:rowOff>
    </xdr:from>
    <xdr:to>
      <xdr:col>20</xdr:col>
      <xdr:colOff>42334</xdr:colOff>
      <xdr:row>19</xdr:row>
      <xdr:rowOff>148167</xdr:rowOff>
    </xdr:to>
    <xdr:sp macro="" textlink="">
      <xdr:nvSpPr>
        <xdr:cNvPr id="2" name="How do I change the assumptions?"/>
        <xdr:cNvSpPr txBox="1"/>
      </xdr:nvSpPr>
      <xdr:spPr>
        <a:xfrm>
          <a:off x="7671857" y="248706"/>
          <a:ext cx="6128810" cy="3720044"/>
        </a:xfrm>
        <a:prstGeom prst="roundRect">
          <a:avLst/>
        </a:prstGeom>
        <a:solidFill>
          <a:srgbClr val="66FFFF"/>
        </a:solidFill>
        <a:ln w="9525" cmpd="sng">
          <a:solidFill>
            <a:srgbClr val="33CC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u="sng">
              <a:solidFill>
                <a:schemeClr val="tx1"/>
              </a:solidFill>
              <a:latin typeface="Arial" panose="020B0604020202020204" pitchFamily="34" charset="0"/>
              <a:cs typeface="Arial" panose="020B0604020202020204" pitchFamily="34" charset="0"/>
            </a:rPr>
            <a:t>How do I change the assumptions?</a:t>
          </a:r>
        </a:p>
        <a:p>
          <a:endParaRPr lang="en-US" sz="1200" b="0">
            <a:solidFill>
              <a:schemeClr val="tx1"/>
            </a:solidFill>
            <a:latin typeface="Arial" panose="020B0604020202020204" pitchFamily="34" charset="0"/>
            <a:cs typeface="Arial" panose="020B0604020202020204" pitchFamily="34" charset="0"/>
          </a:endParaRPr>
        </a:p>
        <a:p>
          <a:r>
            <a:rPr lang="en-US" sz="1200" b="0">
              <a:solidFill>
                <a:schemeClr val="tx1"/>
              </a:solidFill>
              <a:latin typeface="Arial" panose="020B0604020202020204" pitchFamily="34" charset="0"/>
              <a:cs typeface="Arial" panose="020B0604020202020204" pitchFamily="34" charset="0"/>
            </a:rPr>
            <a:t>This financial model employs drop down boxes (always highlighted in light blue) to permit the user to select one of several scenarios for its three product lines (Clavin, Peterson, Crane) as well as key operating costs (Sales, Marketing, Other G&amp;A).</a:t>
          </a:r>
        </a:p>
        <a:p>
          <a:endParaRPr lang="en-US" sz="1200" b="0">
            <a:solidFill>
              <a:schemeClr val="tx1"/>
            </a:solidFill>
            <a:latin typeface="Arial" panose="020B0604020202020204" pitchFamily="34" charset="0"/>
            <a:cs typeface="Arial" panose="020B0604020202020204" pitchFamily="34" charset="0"/>
          </a:endParaRPr>
        </a:p>
        <a:p>
          <a:pPr indent="-914400">
            <a:lnSpc>
              <a:spcPct val="100000"/>
            </a:lnSpc>
            <a:spcAft>
              <a:spcPts val="600"/>
            </a:spcAft>
          </a:pPr>
          <a:r>
            <a:rPr lang="en-US" sz="1200" b="0" i="1">
              <a:solidFill>
                <a:schemeClr val="tx1"/>
              </a:solidFill>
              <a:latin typeface="Arial" panose="020B0604020202020204" pitchFamily="34" charset="0"/>
              <a:cs typeface="Arial" panose="020B0604020202020204" pitchFamily="34" charset="0"/>
            </a:rPr>
            <a:t>To select a new assumption:</a:t>
          </a:r>
        </a:p>
        <a:p>
          <a:pPr indent="-457200">
            <a:lnSpc>
              <a:spcPct val="100000"/>
            </a:lnSpc>
            <a:spcAft>
              <a:spcPts val="600"/>
            </a:spcAft>
          </a:pPr>
          <a:r>
            <a:rPr lang="en-US" sz="1200" b="0" i="1">
              <a:solidFill>
                <a:schemeClr val="tx1"/>
              </a:solidFill>
              <a:latin typeface="Arial" panose="020B0604020202020204" pitchFamily="34" charset="0"/>
              <a:cs typeface="Arial" panose="020B0604020202020204" pitchFamily="34" charset="0"/>
            </a:rPr>
            <a:t>(1) Click in the appropriate light blue box. </a:t>
          </a:r>
        </a:p>
        <a:p>
          <a:pPr indent="-914400" algn="l">
            <a:lnSpc>
              <a:spcPct val="100000"/>
            </a:lnSpc>
            <a:spcAft>
              <a:spcPts val="600"/>
            </a:spcAft>
          </a:pPr>
          <a:r>
            <a:rPr lang="en-US" sz="1200" b="0" i="1">
              <a:solidFill>
                <a:schemeClr val="tx1"/>
              </a:solidFill>
              <a:latin typeface="Arial" panose="020B0604020202020204" pitchFamily="34" charset="0"/>
              <a:cs typeface="Arial" panose="020B0604020202020204" pitchFamily="34" charset="0"/>
            </a:rPr>
            <a:t>(2) Click the downward triangle on the right to display the drop down list of choices</a:t>
          </a:r>
        </a:p>
        <a:p>
          <a:pPr indent="-457200">
            <a:lnSpc>
              <a:spcPct val="100000"/>
            </a:lnSpc>
            <a:spcAft>
              <a:spcPts val="600"/>
            </a:spcAft>
          </a:pPr>
          <a:r>
            <a:rPr lang="en-US" sz="1200" b="0" i="1">
              <a:solidFill>
                <a:schemeClr val="tx1"/>
              </a:solidFill>
              <a:latin typeface="Arial" panose="020B0604020202020204" pitchFamily="34" charset="0"/>
              <a:cs typeface="Arial" panose="020B0604020202020204" pitchFamily="34" charset="0"/>
            </a:rPr>
            <a:t>(3) Click the desired assumption from the drop down list</a:t>
          </a:r>
        </a:p>
        <a:p>
          <a:endParaRPr lang="en-US" sz="1200" b="0">
            <a:solidFill>
              <a:schemeClr val="tx1"/>
            </a:solidFill>
            <a:latin typeface="Arial" panose="020B0604020202020204" pitchFamily="34" charset="0"/>
            <a:cs typeface="Arial" panose="020B0604020202020204" pitchFamily="34" charset="0"/>
          </a:endParaRPr>
        </a:p>
        <a:p>
          <a:r>
            <a:rPr lang="en-US" sz="1200" b="0">
              <a:solidFill>
                <a:schemeClr val="tx1"/>
              </a:solidFill>
              <a:latin typeface="Arial" panose="020B0604020202020204" pitchFamily="34" charset="0"/>
              <a:cs typeface="Arial" panose="020B0604020202020204" pitchFamily="34" charset="0"/>
            </a:rPr>
            <a:t>The financial model will automatically update the consolidated financials to reflect the selected assumption.</a:t>
          </a:r>
        </a:p>
      </xdr:txBody>
    </xdr:sp>
    <xdr:clientData/>
  </xdr:twoCellAnchor>
  <xdr:twoCellAnchor>
    <xdr:from>
      <xdr:col>0</xdr:col>
      <xdr:colOff>219075</xdr:colOff>
      <xdr:row>1</xdr:row>
      <xdr:rowOff>38097</xdr:rowOff>
    </xdr:from>
    <xdr:to>
      <xdr:col>10</xdr:col>
      <xdr:colOff>66675</xdr:colOff>
      <xdr:row>19</xdr:row>
      <xdr:rowOff>179916</xdr:rowOff>
    </xdr:to>
    <xdr:sp macro="" textlink="">
      <xdr:nvSpPr>
        <xdr:cNvPr id="3" name="Why use this format?"/>
        <xdr:cNvSpPr txBox="1"/>
      </xdr:nvSpPr>
      <xdr:spPr>
        <a:xfrm>
          <a:off x="219075" y="239180"/>
          <a:ext cx="6726767" cy="3761319"/>
        </a:xfrm>
        <a:prstGeom prst="roundRect">
          <a:avLst/>
        </a:prstGeom>
        <a:solidFill>
          <a:srgbClr val="008000"/>
        </a:solidFill>
        <a:ln w="9525" cmpd="sng">
          <a:solidFill>
            <a:srgbClr val="33CC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u="sng">
              <a:solidFill>
                <a:schemeClr val="bg1"/>
              </a:solidFill>
              <a:latin typeface="Arial" panose="020B0604020202020204" pitchFamily="34" charset="0"/>
              <a:cs typeface="Arial" panose="020B0604020202020204" pitchFamily="34" charset="0"/>
            </a:rPr>
            <a:t>Why use this format?</a:t>
          </a:r>
        </a:p>
        <a:p>
          <a:endParaRPr lang="en-US" sz="1200" b="0">
            <a:solidFill>
              <a:schemeClr val="bg1"/>
            </a:solidFill>
            <a:latin typeface="Arial" panose="020B0604020202020204" pitchFamily="34" charset="0"/>
            <a:cs typeface="Arial" panose="020B0604020202020204" pitchFamily="34" charset="0"/>
          </a:endParaRPr>
        </a:p>
        <a:p>
          <a:r>
            <a:rPr lang="en-US" sz="1200" b="0">
              <a:solidFill>
                <a:schemeClr val="bg1"/>
              </a:solidFill>
              <a:latin typeface="Arial" panose="020B0604020202020204" pitchFamily="34" charset="0"/>
              <a:cs typeface="Arial" panose="020B0604020202020204" pitchFamily="34" charset="0"/>
            </a:rPr>
            <a:t>The creation of financial models is usually a time-consuming, one-off process. In order to expedite the completion of this task, developers often build models that have a single set of assumptions and require users to delete existing inputs and manually enter alternate values. As a result, the following statements are not uncommon at review meetings:</a:t>
          </a:r>
        </a:p>
        <a:p>
          <a:endParaRPr lang="en-US" sz="1200" b="0">
            <a:solidFill>
              <a:schemeClr val="bg1"/>
            </a:solidFill>
            <a:latin typeface="Arial" panose="020B0604020202020204" pitchFamily="34" charset="0"/>
            <a:cs typeface="Arial" panose="020B0604020202020204" pitchFamily="34" charset="0"/>
          </a:endParaRPr>
        </a:p>
        <a:p>
          <a:pPr>
            <a:spcAft>
              <a:spcPts val="600"/>
            </a:spcAft>
          </a:pPr>
          <a:r>
            <a:rPr lang="en-US" sz="1200" b="0" i="1">
              <a:solidFill>
                <a:schemeClr val="bg1"/>
              </a:solidFill>
              <a:latin typeface="Arial" panose="020B0604020202020204" pitchFamily="34" charset="0"/>
              <a:cs typeface="Arial" panose="020B0604020202020204" pitchFamily="34" charset="0"/>
            </a:rPr>
            <a:t>- “We need a few hours to change the assumptions and re-run the model”</a:t>
          </a:r>
        </a:p>
        <a:p>
          <a:pPr>
            <a:spcAft>
              <a:spcPts val="600"/>
            </a:spcAft>
          </a:pPr>
          <a:r>
            <a:rPr lang="en-US" sz="1200" b="0" i="1">
              <a:solidFill>
                <a:schemeClr val="bg1"/>
              </a:solidFill>
              <a:latin typeface="Arial" panose="020B0604020202020204" pitchFamily="34" charset="0"/>
              <a:cs typeface="Arial" panose="020B0604020202020204" pitchFamily="34" charset="0"/>
            </a:rPr>
            <a:t>- “Creating a bridge from the initial projections to the current version will take some time”</a:t>
          </a:r>
        </a:p>
        <a:p>
          <a:pPr>
            <a:spcAft>
              <a:spcPts val="600"/>
            </a:spcAft>
          </a:pPr>
          <a:r>
            <a:rPr lang="en-US" sz="1200" b="0" i="1">
              <a:solidFill>
                <a:schemeClr val="bg1"/>
              </a:solidFill>
              <a:latin typeface="Arial" panose="020B0604020202020204" pitchFamily="34" charset="0"/>
              <a:cs typeface="Arial" panose="020B0604020202020204" pitchFamily="34" charset="0"/>
            </a:rPr>
            <a:t>- “We’re having trouble recalling all the scenarios that we discussed today”</a:t>
          </a:r>
        </a:p>
        <a:p>
          <a:endParaRPr lang="en-US" sz="1200" b="0">
            <a:solidFill>
              <a:schemeClr val="bg1"/>
            </a:solidFill>
            <a:latin typeface="Arial" panose="020B0604020202020204" pitchFamily="34" charset="0"/>
            <a:cs typeface="Arial" panose="020B0604020202020204" pitchFamily="34" charset="0"/>
          </a:endParaRPr>
        </a:p>
        <a:p>
          <a:r>
            <a:rPr lang="en-US" sz="1200" b="0">
              <a:solidFill>
                <a:schemeClr val="bg1"/>
              </a:solidFill>
              <a:latin typeface="Arial" panose="020B0604020202020204" pitchFamily="34" charset="0"/>
              <a:cs typeface="Arial" panose="020B0604020202020204" pitchFamily="34" charset="0"/>
            </a:rPr>
            <a:t>This financial model alleviates many of those frustrating aspects by allowing users to develop many different sets of assumptions and easily switch between the options. The use of drop-down boxes</a:t>
          </a:r>
        </a:p>
        <a:p>
          <a:r>
            <a:rPr lang="en-US" sz="1200" b="0">
              <a:solidFill>
                <a:schemeClr val="bg1"/>
              </a:solidFill>
              <a:latin typeface="Arial" panose="020B0604020202020204" pitchFamily="34" charset="0"/>
              <a:cs typeface="Arial" panose="020B0604020202020204" pitchFamily="34" charset="0"/>
            </a:rPr>
            <a:t>-</a:t>
          </a:r>
          <a:r>
            <a:rPr lang="en-US" sz="1200" b="0" baseline="0">
              <a:solidFill>
                <a:schemeClr val="bg1"/>
              </a:solidFill>
              <a:latin typeface="Arial" panose="020B0604020202020204" pitchFamily="34" charset="0"/>
              <a:cs typeface="Arial" panose="020B0604020202020204" pitchFamily="34" charset="0"/>
            </a:rPr>
            <a:t> </a:t>
          </a:r>
          <a:r>
            <a:rPr lang="en-US" sz="1200" b="0">
              <a:solidFill>
                <a:schemeClr val="bg1"/>
              </a:solidFill>
              <a:latin typeface="Arial" panose="020B0604020202020204" pitchFamily="34" charset="0"/>
              <a:cs typeface="Arial" panose="020B0604020202020204" pitchFamily="34" charset="0"/>
            </a:rPr>
            <a:t>allows users to have clear names such as “April Forecast” for their assumptions</a:t>
          </a:r>
        </a:p>
        <a:p>
          <a:r>
            <a:rPr lang="en-US" sz="1200" b="0">
              <a:solidFill>
                <a:schemeClr val="bg1"/>
              </a:solidFill>
              <a:latin typeface="Arial" panose="020B0604020202020204" pitchFamily="34" charset="0"/>
              <a:cs typeface="Arial" panose="020B0604020202020204" pitchFamily="34" charset="0"/>
            </a:rPr>
            <a:t>-</a:t>
          </a:r>
          <a:r>
            <a:rPr lang="en-US" sz="1200" b="0" baseline="0">
              <a:solidFill>
                <a:schemeClr val="bg1"/>
              </a:solidFill>
              <a:latin typeface="Arial" panose="020B0604020202020204" pitchFamily="34" charset="0"/>
              <a:cs typeface="Arial" panose="020B0604020202020204" pitchFamily="34" charset="0"/>
            </a:rPr>
            <a:t> </a:t>
          </a:r>
          <a:r>
            <a:rPr lang="en-US" sz="1200" b="0">
              <a:solidFill>
                <a:schemeClr val="bg1"/>
              </a:solidFill>
              <a:latin typeface="Arial" panose="020B0604020202020204" pitchFamily="34" charset="0"/>
              <a:cs typeface="Arial" panose="020B0604020202020204" pitchFamily="34" charset="0"/>
            </a:rPr>
            <a:t>provides means for rapidly changing the model input</a:t>
          </a:r>
        </a:p>
        <a:p>
          <a:r>
            <a:rPr lang="en-US" sz="1200" b="0">
              <a:solidFill>
                <a:schemeClr val="bg1"/>
              </a:solidFill>
              <a:latin typeface="Arial" panose="020B0604020202020204" pitchFamily="34" charset="0"/>
              <a:cs typeface="Arial" panose="020B0604020202020204" pitchFamily="34" charset="0"/>
            </a:rPr>
            <a:t>- offers a convenient method for retaining multiple sets of assumptions</a:t>
          </a:r>
        </a:p>
      </xdr:txBody>
    </xdr:sp>
    <xdr:clientData/>
  </xdr:twoCellAnchor>
  <xdr:twoCellAnchor>
    <xdr:from>
      <xdr:col>0</xdr:col>
      <xdr:colOff>222249</xdr:colOff>
      <xdr:row>21</xdr:row>
      <xdr:rowOff>74082</xdr:rowOff>
    </xdr:from>
    <xdr:to>
      <xdr:col>20</xdr:col>
      <xdr:colOff>42333</xdr:colOff>
      <xdr:row>51</xdr:row>
      <xdr:rowOff>42333</xdr:rowOff>
    </xdr:to>
    <xdr:sp macro="" textlink="">
      <xdr:nvSpPr>
        <xdr:cNvPr id="4" name="How do I create a new case for a drop down menu?"/>
        <xdr:cNvSpPr txBox="1"/>
      </xdr:nvSpPr>
      <xdr:spPr>
        <a:xfrm>
          <a:off x="222249" y="4095749"/>
          <a:ext cx="13578417" cy="6000751"/>
        </a:xfrm>
        <a:prstGeom prst="roundRect">
          <a:avLst/>
        </a:prstGeom>
        <a:solidFill>
          <a:srgbClr val="002060"/>
        </a:solidFill>
        <a:ln w="9525" cmpd="sng">
          <a:solidFill>
            <a:srgbClr val="33CC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0" u="sng">
              <a:solidFill>
                <a:schemeClr val="bg1"/>
              </a:solidFill>
              <a:latin typeface="Arial" panose="020B0604020202020204" pitchFamily="34" charset="0"/>
              <a:cs typeface="Arial" panose="020B0604020202020204" pitchFamily="34" charset="0"/>
            </a:rPr>
            <a:t>How do I create a new case for a drop down menu?</a:t>
          </a:r>
        </a:p>
        <a:p>
          <a:endParaRPr lang="en-US" sz="1200" b="0">
            <a:solidFill>
              <a:schemeClr val="bg1"/>
            </a:solidFill>
            <a:latin typeface="Arial" panose="020B0604020202020204" pitchFamily="34" charset="0"/>
            <a:cs typeface="Arial" panose="020B0604020202020204" pitchFamily="34" charset="0"/>
          </a:endParaRPr>
        </a:p>
        <a:p>
          <a:r>
            <a:rPr lang="en-US" sz="1200" b="0">
              <a:solidFill>
                <a:schemeClr val="bg1"/>
              </a:solidFill>
              <a:latin typeface="Arial" panose="020B0604020202020204" pitchFamily="34" charset="0"/>
              <a:cs typeface="Arial" panose="020B0604020202020204" pitchFamily="34" charset="0"/>
            </a:rPr>
            <a:t>Worksheets with light</a:t>
          </a:r>
          <a:r>
            <a:rPr lang="en-US" sz="1200" b="0" baseline="0">
              <a:solidFill>
                <a:schemeClr val="bg1"/>
              </a:solidFill>
              <a:latin typeface="Arial" panose="020B0604020202020204" pitchFamily="34" charset="0"/>
              <a:cs typeface="Arial" panose="020B0604020202020204" pitchFamily="34" charset="0"/>
            </a:rPr>
            <a:t> blue</a:t>
          </a:r>
          <a:r>
            <a:rPr lang="en-US" sz="1200" b="0">
              <a:solidFill>
                <a:schemeClr val="bg1"/>
              </a:solidFill>
              <a:latin typeface="Arial" panose="020B0604020202020204" pitchFamily="34" charset="0"/>
              <a:cs typeface="Arial" panose="020B0604020202020204" pitchFamily="34" charset="0"/>
            </a:rPr>
            <a:t> tabs contain the scenarios listed in the light blue drop-down boxes on the Dashboard. You will notice that the Dashboard drop-down lists for products such as Clavin are derived from lists on the corresponding “Clavin” worksheet. For instance, the Clavin sales volume cases are listed in lines 17 through 20 of the Clavin worksheet, with the name shown in column D and the corresponding values shown in the columns to the right.</a:t>
          </a:r>
        </a:p>
        <a:p>
          <a:r>
            <a:rPr lang="en-US" sz="1200" b="0">
              <a:solidFill>
                <a:schemeClr val="bg1"/>
              </a:solidFill>
              <a:latin typeface="Arial" panose="020B0604020202020204" pitchFamily="34" charset="0"/>
              <a:cs typeface="Arial" panose="020B0604020202020204" pitchFamily="34" charset="0"/>
            </a:rPr>
            <a:t> </a:t>
          </a:r>
        </a:p>
        <a:p>
          <a:r>
            <a:rPr lang="en-US" sz="1200" b="0">
              <a:solidFill>
                <a:schemeClr val="bg1"/>
              </a:solidFill>
              <a:latin typeface="Arial" panose="020B0604020202020204" pitchFamily="34" charset="0"/>
              <a:cs typeface="Arial" panose="020B0604020202020204" pitchFamily="34" charset="0"/>
            </a:rPr>
            <a:t>The addition of new scenarios for the Dashboard drop-down boxes occurs by inserting new lines on the appropriate light</a:t>
          </a:r>
          <a:r>
            <a:rPr lang="en-US" sz="1200" b="0" baseline="0">
              <a:solidFill>
                <a:schemeClr val="bg1"/>
              </a:solidFill>
              <a:latin typeface="Arial" panose="020B0604020202020204" pitchFamily="34" charset="0"/>
              <a:cs typeface="Arial" panose="020B0604020202020204" pitchFamily="34" charset="0"/>
            </a:rPr>
            <a:t> blue</a:t>
          </a:r>
          <a:r>
            <a:rPr lang="en-US" sz="1200" b="0">
              <a:solidFill>
                <a:schemeClr val="bg1"/>
              </a:solidFill>
              <a:latin typeface="Arial" panose="020B0604020202020204" pitchFamily="34" charset="0"/>
              <a:cs typeface="Arial" panose="020B0604020202020204" pitchFamily="34" charset="0"/>
            </a:rPr>
            <a:t> tab worksheets, For example, adding a new Clavin sales volume scenario with increasing market share may be accomplished using the following method:</a:t>
          </a:r>
        </a:p>
        <a:p>
          <a:endParaRPr lang="en-US" sz="1200" b="0">
            <a:solidFill>
              <a:schemeClr val="bg1"/>
            </a:solidFill>
            <a:latin typeface="Arial" panose="020B0604020202020204" pitchFamily="34" charset="0"/>
            <a:cs typeface="Arial" panose="020B0604020202020204" pitchFamily="34" charset="0"/>
          </a:endParaRPr>
        </a:p>
        <a:p>
          <a:pPr>
            <a:spcAft>
              <a:spcPts val="600"/>
            </a:spcAft>
          </a:pPr>
          <a:r>
            <a:rPr lang="en-US" sz="1200" b="0" i="1">
              <a:solidFill>
                <a:schemeClr val="bg1"/>
              </a:solidFill>
              <a:latin typeface="Arial" panose="020B0604020202020204" pitchFamily="34" charset="0"/>
              <a:cs typeface="Arial" panose="020B0604020202020204" pitchFamily="34" charset="0"/>
            </a:rPr>
            <a:t>(1) Left click cell D19 on the Clavin worksheet</a:t>
          </a:r>
        </a:p>
        <a:p>
          <a:pPr>
            <a:spcAft>
              <a:spcPts val="600"/>
            </a:spcAft>
          </a:pPr>
          <a:r>
            <a:rPr lang="en-US" sz="1200" b="0" i="1">
              <a:solidFill>
                <a:schemeClr val="bg1"/>
              </a:solidFill>
              <a:latin typeface="Arial" panose="020B0604020202020204" pitchFamily="34" charset="0"/>
              <a:cs typeface="Arial" panose="020B0604020202020204" pitchFamily="34" charset="0"/>
            </a:rPr>
            <a:t>(2) Right click cell D19 to display the Quick Menu, then click “Insert …”, then “Entire Row” and “OK”</a:t>
          </a:r>
        </a:p>
        <a:p>
          <a:pPr>
            <a:spcAft>
              <a:spcPts val="600"/>
            </a:spcAft>
          </a:pPr>
          <a:r>
            <a:rPr lang="en-US" sz="1200" b="0" i="1">
              <a:solidFill>
                <a:schemeClr val="bg1"/>
              </a:solidFill>
              <a:latin typeface="Arial" panose="020B0604020202020204" pitchFamily="34" charset="0"/>
              <a:cs typeface="Arial" panose="020B0604020202020204" pitchFamily="34" charset="0"/>
            </a:rPr>
            <a:t>(3) Make sure that line 19 is now blank and that the Downside Case and Last Line have moved down</a:t>
          </a:r>
        </a:p>
        <a:p>
          <a:pPr>
            <a:spcAft>
              <a:spcPts val="600"/>
            </a:spcAft>
          </a:pPr>
          <a:r>
            <a:rPr lang="en-US" sz="1200" b="0" i="1">
              <a:solidFill>
                <a:schemeClr val="bg1"/>
              </a:solidFill>
              <a:latin typeface="Arial" panose="020B0604020202020204" pitchFamily="34" charset="0"/>
              <a:cs typeface="Arial" panose="020B0604020202020204" pitchFamily="34" charset="0"/>
            </a:rPr>
            <a:t>(4) In cell D19, type “April Upside Volume (Increasing Share)”</a:t>
          </a:r>
        </a:p>
        <a:p>
          <a:r>
            <a:rPr lang="en-US" sz="1200" b="0">
              <a:solidFill>
                <a:schemeClr val="bg1"/>
              </a:solidFill>
              <a:latin typeface="Arial" panose="020B0604020202020204" pitchFamily="34" charset="0"/>
              <a:cs typeface="Arial" panose="020B0604020202020204" pitchFamily="34" charset="0"/>
            </a:rPr>
            <a:t> </a:t>
          </a:r>
        </a:p>
        <a:p>
          <a:r>
            <a:rPr lang="en-US" sz="1200" b="0">
              <a:solidFill>
                <a:schemeClr val="bg1"/>
              </a:solidFill>
              <a:latin typeface="Arial" panose="020B0604020202020204" pitchFamily="34" charset="0"/>
              <a:cs typeface="Arial" panose="020B0604020202020204" pitchFamily="34" charset="0"/>
            </a:rPr>
            <a:t>You have now created space for a new set of projections. To populate this new space with a new set of values based on the April forecast, you may use the following steps:</a:t>
          </a:r>
        </a:p>
        <a:p>
          <a:endParaRPr lang="en-US" sz="1200" b="0">
            <a:solidFill>
              <a:schemeClr val="bg1"/>
            </a:solidFill>
            <a:latin typeface="Arial" panose="020B0604020202020204" pitchFamily="34" charset="0"/>
            <a:cs typeface="Arial" panose="020B0604020202020204" pitchFamily="34" charset="0"/>
          </a:endParaRPr>
        </a:p>
        <a:p>
          <a:pPr>
            <a:spcAft>
              <a:spcPts val="600"/>
            </a:spcAft>
          </a:pPr>
          <a:r>
            <a:rPr lang="en-US" sz="1200" b="0" i="1">
              <a:solidFill>
                <a:schemeClr val="bg1"/>
              </a:solidFill>
              <a:latin typeface="Arial" panose="020B0604020202020204" pitchFamily="34" charset="0"/>
              <a:cs typeface="Arial" panose="020B0604020202020204" pitchFamily="34" charset="0"/>
            </a:rPr>
            <a:t>(5) Click and highlight cells A57 through A65 on the Clavin worksheet</a:t>
          </a:r>
        </a:p>
        <a:p>
          <a:pPr>
            <a:spcAft>
              <a:spcPts val="600"/>
            </a:spcAft>
          </a:pPr>
          <a:r>
            <a:rPr lang="en-US" sz="1200" b="0" i="1">
              <a:solidFill>
                <a:schemeClr val="bg1"/>
              </a:solidFill>
              <a:latin typeface="Arial" panose="020B0604020202020204" pitchFamily="34" charset="0"/>
              <a:cs typeface="Arial" panose="020B0604020202020204" pitchFamily="34" charset="0"/>
            </a:rPr>
            <a:t>(6) Right click to display the Quick Menu, then click “Insert …”, then “Entire Row” and “OK”</a:t>
          </a:r>
        </a:p>
        <a:p>
          <a:pPr>
            <a:spcAft>
              <a:spcPts val="600"/>
            </a:spcAft>
          </a:pPr>
          <a:r>
            <a:rPr lang="en-US" sz="1200" b="0" i="1">
              <a:solidFill>
                <a:schemeClr val="bg1"/>
              </a:solidFill>
              <a:latin typeface="Arial" panose="020B0604020202020204" pitchFamily="34" charset="0"/>
              <a:cs typeface="Arial" panose="020B0604020202020204" pitchFamily="34" charset="0"/>
            </a:rPr>
            <a:t>(7) Click and highlight cells A50 through BO56, then type “Ctrl-C” to copy the April forecast</a:t>
          </a:r>
        </a:p>
        <a:p>
          <a:pPr>
            <a:spcAft>
              <a:spcPts val="600"/>
            </a:spcAft>
          </a:pPr>
          <a:r>
            <a:rPr lang="en-US" sz="1200" b="0" i="1">
              <a:solidFill>
                <a:schemeClr val="bg1"/>
              </a:solidFill>
              <a:latin typeface="Arial" panose="020B0604020202020204" pitchFamily="34" charset="0"/>
              <a:cs typeface="Arial" panose="020B0604020202020204" pitchFamily="34" charset="0"/>
            </a:rPr>
            <a:t>(8) Click on cell A59 and type “Ctrl+V” to paste a copy of the April forecast in the new lines, then “Esc” to end the copy and paste process</a:t>
          </a:r>
        </a:p>
        <a:p>
          <a:pPr>
            <a:spcAft>
              <a:spcPts val="600"/>
            </a:spcAft>
          </a:pPr>
          <a:r>
            <a:rPr lang="en-US" sz="1200" b="0" i="1">
              <a:solidFill>
                <a:schemeClr val="bg1"/>
              </a:solidFill>
              <a:latin typeface="Arial" panose="020B0604020202020204" pitchFamily="34" charset="0"/>
              <a:cs typeface="Arial" panose="020B0604020202020204" pitchFamily="34" charset="0"/>
            </a:rPr>
            <a:t>(9) For reference purposes, set cell D58 equal to cell D19</a:t>
          </a:r>
        </a:p>
        <a:p>
          <a:pPr>
            <a:spcAft>
              <a:spcPts val="600"/>
            </a:spcAft>
          </a:pPr>
          <a:r>
            <a:rPr lang="en-US" sz="1200" b="0" i="1">
              <a:solidFill>
                <a:schemeClr val="bg1"/>
              </a:solidFill>
              <a:latin typeface="Arial" panose="020B0604020202020204" pitchFamily="34" charset="0"/>
              <a:cs typeface="Arial" panose="020B0604020202020204" pitchFamily="34" charset="0"/>
            </a:rPr>
            <a:t>(10) Modify the April forecast as desired. For instance, keep market share at from 50% during April 2014 (cell AE62), increase by 0.5% per month to reach 54% during December 2014 (cell AM62), and set market share equal to 54% during every month in 2015 (cells AW62 through BH62)</a:t>
          </a:r>
        </a:p>
        <a:p>
          <a:pPr>
            <a:spcAft>
              <a:spcPts val="600"/>
            </a:spcAft>
          </a:pPr>
          <a:r>
            <a:rPr lang="en-US" sz="1200" b="0" i="1">
              <a:solidFill>
                <a:schemeClr val="bg1"/>
              </a:solidFill>
              <a:latin typeface="Arial" panose="020B0604020202020204" pitchFamily="34" charset="0"/>
              <a:cs typeface="Arial" panose="020B0604020202020204" pitchFamily="34" charset="0"/>
            </a:rPr>
            <a:t>(11) Finally, set the new values in the selection area (line 19) with the appropriate values developed in the calculations area. For instance, cell G19 should equal cell G64. Follow this pattern for columns G through R, columns AB through AM, and columns AW through BH.</a:t>
          </a:r>
        </a:p>
        <a:p>
          <a:pPr>
            <a:spcAft>
              <a:spcPts val="600"/>
            </a:spcAft>
          </a:pPr>
          <a:r>
            <a:rPr lang="en-US" sz="1200" b="0" i="1">
              <a:solidFill>
                <a:schemeClr val="bg1"/>
              </a:solidFill>
              <a:latin typeface="Arial" panose="020B0604020202020204" pitchFamily="34" charset="0"/>
              <a:cs typeface="Arial" panose="020B0604020202020204" pitchFamily="34" charset="0"/>
            </a:rPr>
            <a:t> </a:t>
          </a:r>
        </a:p>
        <a:p>
          <a:endParaRPr lang="en-US" sz="1200" b="0">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309563</xdr:colOff>
      <xdr:row>53</xdr:row>
      <xdr:rowOff>0</xdr:rowOff>
    </xdr:from>
    <xdr:to>
      <xdr:col>10</xdr:col>
      <xdr:colOff>157163</xdr:colOff>
      <xdr:row>72</xdr:row>
      <xdr:rowOff>63500</xdr:rowOff>
    </xdr:to>
    <xdr:sp macro="" textlink="">
      <xdr:nvSpPr>
        <xdr:cNvPr id="5" name="Why use this format?"/>
        <xdr:cNvSpPr txBox="1"/>
      </xdr:nvSpPr>
      <xdr:spPr>
        <a:xfrm>
          <a:off x="309563" y="10657417"/>
          <a:ext cx="6726767" cy="3884083"/>
        </a:xfrm>
        <a:prstGeom prst="roundRect">
          <a:avLst/>
        </a:prstGeom>
        <a:solidFill>
          <a:schemeClr val="tx1"/>
        </a:solidFill>
        <a:ln w="9525" cmpd="sng">
          <a:solidFill>
            <a:srgbClr val="33CC33"/>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u="sng">
              <a:solidFill>
                <a:schemeClr val="bg1"/>
              </a:solidFill>
              <a:latin typeface="Arial" panose="020B0604020202020204" pitchFamily="34" charset="0"/>
              <a:cs typeface="Arial" panose="020B0604020202020204" pitchFamily="34" charset="0"/>
            </a:rPr>
            <a:t>What</a:t>
          </a:r>
          <a:r>
            <a:rPr lang="en-US" sz="1200" b="0" u="sng" baseline="0">
              <a:solidFill>
                <a:schemeClr val="bg1"/>
              </a:solidFill>
              <a:latin typeface="Arial" panose="020B0604020202020204" pitchFamily="34" charset="0"/>
              <a:cs typeface="Arial" panose="020B0604020202020204" pitchFamily="34" charset="0"/>
            </a:rPr>
            <a:t> is the color coding system</a:t>
          </a:r>
          <a:r>
            <a:rPr lang="en-US" sz="1200" b="0" u="sng">
              <a:solidFill>
                <a:schemeClr val="bg1"/>
              </a:solidFill>
              <a:latin typeface="Arial" panose="020B0604020202020204" pitchFamily="34" charset="0"/>
              <a:cs typeface="Arial" panose="020B0604020202020204" pitchFamily="34" charset="0"/>
            </a:rPr>
            <a:t>?</a:t>
          </a:r>
        </a:p>
        <a:p>
          <a:endParaRPr lang="en-US" sz="1200" b="0">
            <a:solidFill>
              <a:schemeClr val="bg1"/>
            </a:solidFill>
            <a:latin typeface="Arial" panose="020B0604020202020204" pitchFamily="34" charset="0"/>
            <a:cs typeface="Arial" panose="020B0604020202020204" pitchFamily="34" charset="0"/>
          </a:endParaRPr>
        </a:p>
        <a:p>
          <a:r>
            <a:rPr lang="en-US" sz="1200" b="0">
              <a:solidFill>
                <a:schemeClr val="bg1"/>
              </a:solidFill>
              <a:latin typeface="Arial" panose="020B0604020202020204" pitchFamily="34" charset="0"/>
              <a:cs typeface="Arial" panose="020B0604020202020204" pitchFamily="34" charset="0"/>
            </a:rPr>
            <a:t>This template uses the following conventions for cell interior</a:t>
          </a:r>
          <a:r>
            <a:rPr lang="en-US" sz="1200" b="0" baseline="0">
              <a:solidFill>
                <a:schemeClr val="bg1"/>
              </a:solidFill>
              <a:latin typeface="Arial" panose="020B0604020202020204" pitchFamily="34" charset="0"/>
              <a:cs typeface="Arial" panose="020B0604020202020204" pitchFamily="34" charset="0"/>
            </a:rPr>
            <a:t> color:</a:t>
          </a:r>
        </a:p>
        <a:p>
          <a:endParaRPr lang="en-US" sz="1200" b="0" baseline="0">
            <a:solidFill>
              <a:schemeClr val="bg1"/>
            </a:solidFill>
            <a:latin typeface="Arial" panose="020B0604020202020204" pitchFamily="34" charset="0"/>
            <a:cs typeface="Arial" panose="020B0604020202020204" pitchFamily="34" charset="0"/>
          </a:endParaRPr>
        </a:p>
        <a:p>
          <a:r>
            <a:rPr lang="en-US" sz="1200" b="0">
              <a:solidFill>
                <a:schemeClr val="bg1"/>
              </a:solidFill>
              <a:latin typeface="Arial" panose="020B0604020202020204" pitchFamily="34" charset="0"/>
              <a:cs typeface="Arial" panose="020B0604020202020204" pitchFamily="34" charset="0"/>
            </a:rPr>
            <a:t>	Light Blue ==&gt;</a:t>
          </a:r>
          <a:r>
            <a:rPr lang="en-US" sz="1200" b="0" baseline="0">
              <a:solidFill>
                <a:schemeClr val="bg1"/>
              </a:solidFill>
              <a:latin typeface="Arial" panose="020B0604020202020204" pitchFamily="34" charset="0"/>
              <a:cs typeface="Arial" panose="020B0604020202020204" pitchFamily="34" charset="0"/>
            </a:rPr>
            <a:t> </a:t>
          </a:r>
          <a:r>
            <a:rPr lang="en-US" sz="1200" b="0">
              <a:solidFill>
                <a:schemeClr val="bg1"/>
              </a:solidFill>
              <a:latin typeface="Arial" panose="020B0604020202020204" pitchFamily="34" charset="0"/>
              <a:cs typeface="Arial" panose="020B0604020202020204" pitchFamily="34" charset="0"/>
            </a:rPr>
            <a:t>Drop Down Boxes</a:t>
          </a:r>
          <a:r>
            <a:rPr lang="en-US" sz="1200" b="0" baseline="0">
              <a:solidFill>
                <a:schemeClr val="bg1"/>
              </a:solidFill>
              <a:latin typeface="Arial" panose="020B0604020202020204" pitchFamily="34" charset="0"/>
              <a:cs typeface="Arial" panose="020B0604020202020204" pitchFamily="34" charset="0"/>
            </a:rPr>
            <a:t> for User-Selected Assumptions</a:t>
          </a:r>
          <a:endParaRPr lang="en-US" sz="1200" b="0">
            <a:solidFill>
              <a:schemeClr val="bg1"/>
            </a:solidFill>
            <a:latin typeface="Arial" panose="020B0604020202020204" pitchFamily="34" charset="0"/>
            <a:cs typeface="Arial" panose="020B0604020202020204" pitchFamily="34" charset="0"/>
          </a:endParaRPr>
        </a:p>
        <a:p>
          <a:endParaRPr lang="en-US" sz="1200" b="0">
            <a:solidFill>
              <a:schemeClr val="bg1"/>
            </a:solidFill>
            <a:latin typeface="Arial" panose="020B0604020202020204" pitchFamily="34" charset="0"/>
            <a:cs typeface="Arial" panose="020B0604020202020204" pitchFamily="34" charset="0"/>
          </a:endParaRPr>
        </a:p>
        <a:p>
          <a:r>
            <a:rPr lang="en-US" sz="1200" b="0">
              <a:solidFill>
                <a:schemeClr val="bg1"/>
              </a:solidFill>
              <a:latin typeface="Arial" panose="020B0604020202020204" pitchFamily="34" charset="0"/>
              <a:cs typeface="Arial" panose="020B0604020202020204" pitchFamily="34" charset="0"/>
            </a:rPr>
            <a:t>	Light</a:t>
          </a:r>
          <a:r>
            <a:rPr lang="en-US" sz="1200" b="0" baseline="0">
              <a:solidFill>
                <a:schemeClr val="bg1"/>
              </a:solidFill>
              <a:latin typeface="Arial" panose="020B0604020202020204" pitchFamily="34" charset="0"/>
              <a:cs typeface="Arial" panose="020B0604020202020204" pitchFamily="34" charset="0"/>
            </a:rPr>
            <a:t> Yellow ==&gt; User Projections</a:t>
          </a:r>
        </a:p>
        <a:p>
          <a:endParaRPr lang="en-US" sz="1200" b="0" baseline="0">
            <a:solidFill>
              <a:schemeClr val="bg1"/>
            </a:solidFill>
            <a:latin typeface="Arial" panose="020B0604020202020204" pitchFamily="34" charset="0"/>
            <a:cs typeface="Arial" panose="020B0604020202020204" pitchFamily="34" charset="0"/>
          </a:endParaRPr>
        </a:p>
        <a:p>
          <a:r>
            <a:rPr lang="en-US" sz="1200" b="0" baseline="0">
              <a:solidFill>
                <a:schemeClr val="bg1"/>
              </a:solidFill>
              <a:latin typeface="Arial" panose="020B0604020202020204" pitchFamily="34" charset="0"/>
              <a:cs typeface="Arial" panose="020B0604020202020204" pitchFamily="34" charset="0"/>
            </a:rPr>
            <a:t>	Bright Yellow ==&gt; Actual Business Results</a:t>
          </a:r>
        </a:p>
        <a:p>
          <a:endParaRPr lang="en-US" sz="1200" b="0" baseline="0">
            <a:solidFill>
              <a:schemeClr val="bg1"/>
            </a:solidFill>
            <a:latin typeface="Arial" panose="020B0604020202020204" pitchFamily="34" charset="0"/>
            <a:cs typeface="Arial" panose="020B0604020202020204" pitchFamily="34" charset="0"/>
          </a:endParaRPr>
        </a:p>
        <a:p>
          <a:r>
            <a:rPr lang="en-US" sz="1200" b="0" baseline="0">
              <a:solidFill>
                <a:schemeClr val="bg1"/>
              </a:solidFill>
              <a:latin typeface="Arial" panose="020B0604020202020204" pitchFamily="34" charset="0"/>
              <a:cs typeface="Arial" panose="020B0604020202020204" pitchFamily="34" charset="0"/>
            </a:rPr>
            <a:t>	Light Brown ==&gt; Values Derived from Other Worksheets</a:t>
          </a:r>
        </a:p>
        <a:p>
          <a:r>
            <a:rPr lang="en-US" sz="1200" b="0" baseline="0">
              <a:solidFill>
                <a:schemeClr val="bg1"/>
              </a:solidFill>
              <a:latin typeface="Arial" panose="020B0604020202020204" pitchFamily="34" charset="0"/>
              <a:cs typeface="Arial" panose="020B0604020202020204" pitchFamily="34" charset="0"/>
            </a:rPr>
            <a:t>		          (note: not used on Dashboard and Consolidated</a:t>
          </a:r>
        </a:p>
        <a:p>
          <a:r>
            <a:rPr lang="en-US" sz="1200" b="0" baseline="0">
              <a:solidFill>
                <a:schemeClr val="bg1"/>
              </a:solidFill>
              <a:latin typeface="Arial" panose="020B0604020202020204" pitchFamily="34" charset="0"/>
              <a:cs typeface="Arial" panose="020B0604020202020204" pitchFamily="34" charset="0"/>
            </a:rPr>
            <a:t>			Financials worksheets)</a:t>
          </a:r>
        </a:p>
        <a:p>
          <a:endParaRPr lang="en-US" sz="1200" b="0" baseline="0">
            <a:solidFill>
              <a:schemeClr val="bg1"/>
            </a:solidFill>
            <a:latin typeface="Arial" panose="020B0604020202020204" pitchFamily="34" charset="0"/>
            <a:cs typeface="Arial" panose="020B0604020202020204" pitchFamily="34" charset="0"/>
          </a:endParaRPr>
        </a:p>
        <a:p>
          <a:r>
            <a:rPr lang="en-US" sz="1200" b="0" baseline="0">
              <a:solidFill>
                <a:schemeClr val="bg1"/>
              </a:solidFill>
              <a:latin typeface="Arial" panose="020B0604020202020204" pitchFamily="34" charset="0"/>
              <a:cs typeface="Arial" panose="020B0604020202020204" pitchFamily="34" charset="0"/>
            </a:rPr>
            <a:t>	Light Gray ==&gt; Key Values or Information</a:t>
          </a:r>
        </a:p>
        <a:p>
          <a:endParaRPr lang="en-US" sz="1200" b="0" baseline="0">
            <a:solidFill>
              <a:schemeClr val="bg1"/>
            </a:solidFill>
            <a:latin typeface="Arial" panose="020B0604020202020204" pitchFamily="34" charset="0"/>
            <a:cs typeface="Arial" panose="020B0604020202020204" pitchFamily="34" charset="0"/>
          </a:endParaRPr>
        </a:p>
        <a:p>
          <a:endParaRPr lang="en-US" sz="1200" b="0" baseline="0">
            <a:solidFill>
              <a:schemeClr val="bg1"/>
            </a:solidFill>
            <a:latin typeface="Arial" panose="020B0604020202020204" pitchFamily="34" charset="0"/>
            <a:cs typeface="Arial" panose="020B0604020202020204" pitchFamily="34" charset="0"/>
          </a:endParaRPr>
        </a:p>
        <a:p>
          <a:r>
            <a:rPr lang="en-US" sz="1200" b="0" baseline="0">
              <a:solidFill>
                <a:schemeClr val="bg1"/>
              </a:solidFill>
              <a:latin typeface="Arial" panose="020B0604020202020204" pitchFamily="34" charset="0"/>
              <a:cs typeface="Arial" panose="020B0604020202020204" pitchFamily="34" charset="0"/>
            </a:rPr>
            <a:t>Since the format of most cells is set by the templates in the Cell Styles menu, the color coding system may be changed quickly and easily.</a:t>
          </a:r>
          <a:endParaRPr lang="en-US" sz="1200" b="0">
            <a:solidFill>
              <a:schemeClr val="bg1"/>
            </a:solidFill>
            <a:latin typeface="Arial" panose="020B0604020202020204" pitchFamily="34" charset="0"/>
            <a:cs typeface="Arial" panose="020B0604020202020204" pitchFamily="34" charset="0"/>
          </a:endParaRPr>
        </a:p>
      </xdr:txBody>
    </xdr:sp>
    <xdr:clientData/>
  </xdr:twoCellAnchor>
  <xdr:twoCellAnchor>
    <xdr:from>
      <xdr:col>0</xdr:col>
      <xdr:colOff>628650</xdr:colOff>
      <xdr:row>57</xdr:row>
      <xdr:rowOff>133350</xdr:rowOff>
    </xdr:from>
    <xdr:to>
      <xdr:col>1</xdr:col>
      <xdr:colOff>400050</xdr:colOff>
      <xdr:row>58</xdr:row>
      <xdr:rowOff>116205</xdr:rowOff>
    </xdr:to>
    <xdr:sp macro="" textlink="">
      <xdr:nvSpPr>
        <xdr:cNvPr id="6" name="Rectangle 5"/>
        <xdr:cNvSpPr/>
      </xdr:nvSpPr>
      <xdr:spPr>
        <a:xfrm>
          <a:off x="628650" y="11534775"/>
          <a:ext cx="457200" cy="182880"/>
        </a:xfrm>
        <a:prstGeom prst="rect">
          <a:avLst/>
        </a:prstGeom>
        <a:solidFill>
          <a:srgbClr val="66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628650</xdr:colOff>
      <xdr:row>59</xdr:row>
      <xdr:rowOff>76654</xdr:rowOff>
    </xdr:from>
    <xdr:to>
      <xdr:col>1</xdr:col>
      <xdr:colOff>400050</xdr:colOff>
      <xdr:row>60</xdr:row>
      <xdr:rowOff>59508</xdr:rowOff>
    </xdr:to>
    <xdr:sp macro="" textlink="">
      <xdr:nvSpPr>
        <xdr:cNvPr id="7" name="Rectangle 6"/>
        <xdr:cNvSpPr/>
      </xdr:nvSpPr>
      <xdr:spPr>
        <a:xfrm>
          <a:off x="628650" y="11851368"/>
          <a:ext cx="456293" cy="182426"/>
        </a:xfrm>
        <a:prstGeom prst="rect">
          <a:avLst/>
        </a:prstGeom>
        <a:solidFill>
          <a:srgbClr val="66FFFF"/>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628650</xdr:colOff>
      <xdr:row>59</xdr:row>
      <xdr:rowOff>76654</xdr:rowOff>
    </xdr:from>
    <xdr:to>
      <xdr:col>1</xdr:col>
      <xdr:colOff>400050</xdr:colOff>
      <xdr:row>60</xdr:row>
      <xdr:rowOff>59509</xdr:rowOff>
    </xdr:to>
    <xdr:sp macro="" textlink="">
      <xdr:nvSpPr>
        <xdr:cNvPr id="8" name="Rectangle 7"/>
        <xdr:cNvSpPr/>
      </xdr:nvSpPr>
      <xdr:spPr>
        <a:xfrm>
          <a:off x="628650" y="11851368"/>
          <a:ext cx="456293" cy="182427"/>
        </a:xfrm>
        <a:prstGeom prst="rect">
          <a:avLst/>
        </a:prstGeom>
        <a:solidFill>
          <a:srgbClr val="FFFFCC"/>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626832</xdr:colOff>
      <xdr:row>61</xdr:row>
      <xdr:rowOff>20416</xdr:rowOff>
    </xdr:from>
    <xdr:to>
      <xdr:col>1</xdr:col>
      <xdr:colOff>398232</xdr:colOff>
      <xdr:row>62</xdr:row>
      <xdr:rowOff>3271</xdr:rowOff>
    </xdr:to>
    <xdr:sp macro="" textlink="">
      <xdr:nvSpPr>
        <xdr:cNvPr id="9" name="Rectangle 8"/>
        <xdr:cNvSpPr/>
      </xdr:nvSpPr>
      <xdr:spPr>
        <a:xfrm>
          <a:off x="626832" y="12194273"/>
          <a:ext cx="456293" cy="182427"/>
        </a:xfrm>
        <a:prstGeom prst="rect">
          <a:avLst/>
        </a:prstGeom>
        <a:solidFill>
          <a:srgbClr val="FFFF00"/>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629552</xdr:colOff>
      <xdr:row>62</xdr:row>
      <xdr:rowOff>190958</xdr:rowOff>
    </xdr:from>
    <xdr:to>
      <xdr:col>1</xdr:col>
      <xdr:colOff>400952</xdr:colOff>
      <xdr:row>63</xdr:row>
      <xdr:rowOff>173814</xdr:rowOff>
    </xdr:to>
    <xdr:sp macro="" textlink="">
      <xdr:nvSpPr>
        <xdr:cNvPr id="10" name="Rectangle 9"/>
        <xdr:cNvSpPr/>
      </xdr:nvSpPr>
      <xdr:spPr>
        <a:xfrm>
          <a:off x="629552" y="12564387"/>
          <a:ext cx="456293" cy="182427"/>
        </a:xfrm>
        <a:prstGeom prst="rect">
          <a:avLst/>
        </a:prstGeom>
        <a:solidFill>
          <a:srgbClr val="FFCC99"/>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627740</xdr:colOff>
      <xdr:row>66</xdr:row>
      <xdr:rowOff>93890</xdr:rowOff>
    </xdr:from>
    <xdr:to>
      <xdr:col>1</xdr:col>
      <xdr:colOff>399140</xdr:colOff>
      <xdr:row>67</xdr:row>
      <xdr:rowOff>76745</xdr:rowOff>
    </xdr:to>
    <xdr:sp macro="" textlink="">
      <xdr:nvSpPr>
        <xdr:cNvPr id="11" name="Rectangle 10"/>
        <xdr:cNvSpPr/>
      </xdr:nvSpPr>
      <xdr:spPr>
        <a:xfrm>
          <a:off x="627740" y="13265604"/>
          <a:ext cx="456293" cy="182427"/>
        </a:xfrm>
        <a:prstGeom prst="rect">
          <a:avLst/>
        </a:prstGeom>
        <a:solidFill>
          <a:schemeClr val="bg1">
            <a:lumMod val="85000"/>
          </a:schemeClr>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00000"/>
  </sheetPr>
  <dimension ref="A1:AU53"/>
  <sheetViews>
    <sheetView showGridLines="0" tabSelected="1" zoomScale="75" zoomScaleNormal="75" zoomScaleSheetLayoutView="70" workbookViewId="0">
      <selection activeCell="G11" sqref="G11:I11"/>
    </sheetView>
  </sheetViews>
  <sheetFormatPr defaultColWidth="10.625" defaultRowHeight="15.75" customHeight="1" outlineLevelCol="1" x14ac:dyDescent="0.25"/>
  <cols>
    <col min="1" max="4" width="2.625" style="7" customWidth="1"/>
    <col min="5" max="5" width="20.625" style="7" customWidth="1"/>
    <col min="6" max="6" width="2.625" style="7" customWidth="1"/>
    <col min="7" max="7" width="10.625" style="7"/>
    <col min="8" max="9" width="10.625" style="7" customWidth="1"/>
    <col min="10" max="13" width="2.625" style="7" customWidth="1"/>
    <col min="14" max="19" width="10.625" style="7" customWidth="1"/>
    <col min="20" max="23" width="2.625" style="7" customWidth="1"/>
    <col min="24" max="24" width="20.625" style="7" customWidth="1"/>
    <col min="25" max="25" width="2.625" style="7" customWidth="1"/>
    <col min="26" max="29" width="10.625" style="7" hidden="1" customWidth="1" outlineLevel="1"/>
    <col min="30" max="30" width="2.625" style="7" customWidth="1" collapsed="1"/>
    <col min="31" max="31" width="10.625" style="7" customWidth="1"/>
    <col min="32" max="36" width="10.625" style="7" hidden="1" customWidth="1" outlineLevel="1"/>
    <col min="37" max="37" width="2.625" style="7" customWidth="1" collapsed="1"/>
    <col min="38" max="38" width="10.625" style="7"/>
    <col min="39" max="43" width="10.625" style="7" hidden="1" customWidth="1" outlineLevel="1"/>
    <col min="44" max="44" width="2.625" style="7" customWidth="1" collapsed="1"/>
    <col min="45" max="45" width="10.625" style="7"/>
    <col min="46" max="48" width="2.625" style="7" customWidth="1"/>
    <col min="49" max="16384" width="10.625" style="7"/>
  </cols>
  <sheetData>
    <row r="1" spans="1:47" ht="18" customHeight="1" x14ac:dyDescent="0.25">
      <c r="A1" s="78" t="str">
        <f ca="1">RIGHT(CELL("filename",$A$1),LEN(CELL("filename",$A$1))-FIND("]",CELL("filename",$A$1)))</f>
        <v>Dashboard</v>
      </c>
      <c r="V1" s="20"/>
      <c r="W1" s="20"/>
    </row>
    <row r="2" spans="1:47" ht="6" customHeight="1" x14ac:dyDescent="0.25"/>
    <row r="3" spans="1:47" ht="18" customHeight="1" x14ac:dyDescent="0.25">
      <c r="B3" s="15" t="s">
        <v>16</v>
      </c>
      <c r="C3" s="16"/>
      <c r="D3" s="16"/>
      <c r="E3" s="16"/>
      <c r="F3" s="16"/>
      <c r="G3" s="17"/>
      <c r="H3" s="17"/>
      <c r="I3" s="17"/>
      <c r="J3" s="17"/>
      <c r="K3" s="18"/>
      <c r="L3" s="6"/>
      <c r="M3" s="15" t="s">
        <v>17</v>
      </c>
      <c r="N3" s="17"/>
      <c r="O3" s="17"/>
      <c r="P3" s="17"/>
      <c r="Q3" s="17"/>
      <c r="R3" s="17"/>
      <c r="S3" s="17"/>
      <c r="T3" s="17"/>
      <c r="U3" s="16"/>
      <c r="V3" s="16"/>
      <c r="W3" s="16"/>
      <c r="X3" s="16"/>
      <c r="Y3" s="16"/>
      <c r="Z3" s="16"/>
      <c r="AA3" s="16"/>
      <c r="AB3" s="16"/>
      <c r="AC3" s="16"/>
      <c r="AD3" s="16"/>
      <c r="AE3" s="16"/>
      <c r="AF3" s="16"/>
      <c r="AG3" s="16"/>
      <c r="AH3" s="16"/>
      <c r="AI3" s="16"/>
      <c r="AJ3" s="16"/>
      <c r="AK3" s="16"/>
      <c r="AL3" s="16"/>
      <c r="AM3" s="16"/>
      <c r="AN3" s="16"/>
      <c r="AO3" s="16"/>
      <c r="AP3" s="16"/>
      <c r="AQ3" s="16"/>
      <c r="AR3" s="16"/>
      <c r="AS3" s="16"/>
      <c r="AT3" s="31"/>
      <c r="AU3" s="20"/>
    </row>
    <row r="4" spans="1:47" ht="18" customHeight="1" x14ac:dyDescent="0.25">
      <c r="B4" s="19"/>
      <c r="C4" s="23" t="s">
        <v>38</v>
      </c>
      <c r="D4" s="20"/>
      <c r="E4" s="20"/>
      <c r="F4" s="20"/>
      <c r="G4" s="21"/>
      <c r="H4" s="21"/>
      <c r="I4" s="21"/>
      <c r="J4" s="21"/>
      <c r="K4" s="22"/>
      <c r="L4" s="6"/>
      <c r="M4" s="85"/>
      <c r="N4" s="21"/>
      <c r="O4" s="21"/>
      <c r="P4" s="21"/>
      <c r="Q4" s="21"/>
      <c r="R4" s="21"/>
      <c r="S4" s="21"/>
      <c r="T4" s="21"/>
      <c r="U4" s="21"/>
      <c r="V4" s="23" t="s">
        <v>292</v>
      </c>
      <c r="W4" s="20"/>
      <c r="X4" s="20"/>
      <c r="Y4" s="20"/>
      <c r="Z4" s="29" t="s">
        <v>18</v>
      </c>
      <c r="AA4" s="29" t="s">
        <v>19</v>
      </c>
      <c r="AB4" s="29" t="s">
        <v>20</v>
      </c>
      <c r="AC4" s="29" t="s">
        <v>21</v>
      </c>
      <c r="AD4" s="20"/>
      <c r="AE4" s="39" t="s">
        <v>22</v>
      </c>
      <c r="AF4" s="20"/>
      <c r="AG4" s="29" t="s">
        <v>0</v>
      </c>
      <c r="AH4" s="29" t="s">
        <v>1</v>
      </c>
      <c r="AI4" s="29" t="s">
        <v>2</v>
      </c>
      <c r="AJ4" s="29" t="s">
        <v>3</v>
      </c>
      <c r="AK4" s="20"/>
      <c r="AL4" s="39" t="s">
        <v>4</v>
      </c>
      <c r="AM4" s="20"/>
      <c r="AN4" s="29" t="s">
        <v>10</v>
      </c>
      <c r="AO4" s="29" t="s">
        <v>11</v>
      </c>
      <c r="AP4" s="29" t="s">
        <v>12</v>
      </c>
      <c r="AQ4" s="29" t="s">
        <v>13</v>
      </c>
      <c r="AR4" s="20"/>
      <c r="AS4" s="39" t="s">
        <v>14</v>
      </c>
      <c r="AT4" s="32"/>
      <c r="AU4" s="20"/>
    </row>
    <row r="5" spans="1:47" ht="18" customHeight="1" thickBot="1" x14ac:dyDescent="0.3">
      <c r="B5" s="19"/>
      <c r="C5" s="20"/>
      <c r="D5" s="88" t="s">
        <v>261</v>
      </c>
      <c r="E5" s="20"/>
      <c r="F5" s="20"/>
      <c r="G5" s="20"/>
      <c r="H5" s="20"/>
      <c r="I5" s="20"/>
      <c r="J5" s="21"/>
      <c r="K5" s="22"/>
      <c r="L5" s="6"/>
      <c r="M5" s="85"/>
      <c r="N5" s="21"/>
      <c r="O5" s="21"/>
      <c r="P5" s="21"/>
      <c r="Q5" s="21"/>
      <c r="R5" s="21"/>
      <c r="S5" s="21"/>
      <c r="T5" s="21"/>
      <c r="U5" s="21"/>
      <c r="V5" s="20"/>
      <c r="W5" s="20" t="s">
        <v>35</v>
      </c>
      <c r="X5" s="20"/>
      <c r="Y5" s="20"/>
      <c r="Z5" s="33">
        <f>'Consolidated Financials'!T11</f>
        <v>46.527223899999996</v>
      </c>
      <c r="AA5" s="33">
        <f>'Consolidated Financials'!U11</f>
        <v>47.7094922</v>
      </c>
      <c r="AB5" s="33">
        <f>'Consolidated Financials'!V11</f>
        <v>48.619249499999995</v>
      </c>
      <c r="AC5" s="33">
        <f>'Consolidated Financials'!W11</f>
        <v>49.848842500000003</v>
      </c>
      <c r="AD5" s="33"/>
      <c r="AE5" s="40">
        <f>'Consolidated Financials'!Y11</f>
        <v>192.70480809999998</v>
      </c>
      <c r="AF5" s="20"/>
      <c r="AG5" s="33">
        <f>'Consolidated Financials'!AO11</f>
        <v>55.323708599999989</v>
      </c>
      <c r="AH5" s="33">
        <f>'Consolidated Financials'!AP11</f>
        <v>56.550400000000003</v>
      </c>
      <c r="AI5" s="33">
        <f>'Consolidated Financials'!AQ11</f>
        <v>57.498049999999992</v>
      </c>
      <c r="AJ5" s="33">
        <f>'Consolidated Financials'!AR11</f>
        <v>58.533849999999994</v>
      </c>
      <c r="AK5" s="33"/>
      <c r="AL5" s="40">
        <f>'Consolidated Financials'!AT11</f>
        <v>227.90600859999998</v>
      </c>
      <c r="AM5" s="20"/>
      <c r="AN5" s="33">
        <f>'Consolidated Financials'!BJ11</f>
        <v>64.206850000000003</v>
      </c>
      <c r="AO5" s="33">
        <f>'Consolidated Financials'!BK11</f>
        <v>65.280299999999997</v>
      </c>
      <c r="AP5" s="33">
        <f>'Consolidated Financials'!BL11</f>
        <v>66.512599999999992</v>
      </c>
      <c r="AQ5" s="33">
        <f>'Consolidated Financials'!BM11</f>
        <v>67.866050000000001</v>
      </c>
      <c r="AR5" s="33"/>
      <c r="AS5" s="40">
        <f>'Consolidated Financials'!BO11</f>
        <v>263.86579999999998</v>
      </c>
      <c r="AT5" s="32"/>
      <c r="AU5" s="20"/>
    </row>
    <row r="6" spans="1:47" ht="18" customHeight="1" thickTop="1" thickBot="1" x14ac:dyDescent="0.3">
      <c r="B6" s="19"/>
      <c r="C6" s="20"/>
      <c r="D6" s="20"/>
      <c r="E6" s="20" t="str">
        <f ca="1">Clavin!$A$1</f>
        <v>Clavin</v>
      </c>
      <c r="F6" s="20"/>
      <c r="G6" s="234" t="s">
        <v>298</v>
      </c>
      <c r="H6" s="235"/>
      <c r="I6" s="236"/>
      <c r="J6" s="21"/>
      <c r="K6" s="22"/>
      <c r="L6" s="6"/>
      <c r="M6" s="85"/>
      <c r="N6" s="21"/>
      <c r="O6" s="21"/>
      <c r="P6" s="21"/>
      <c r="Q6" s="21"/>
      <c r="R6" s="21"/>
      <c r="S6" s="21"/>
      <c r="T6" s="21"/>
      <c r="U6" s="21"/>
      <c r="V6" s="20"/>
      <c r="W6" s="20"/>
      <c r="X6" s="24" t="s">
        <v>23</v>
      </c>
      <c r="Y6" s="20"/>
      <c r="Z6" s="20"/>
      <c r="AA6" s="20"/>
      <c r="AB6" s="20"/>
      <c r="AC6" s="20"/>
      <c r="AD6" s="20"/>
      <c r="AE6" s="41"/>
      <c r="AF6" s="20"/>
      <c r="AG6" s="34">
        <f>(AG5/Z5)-1</f>
        <v>0.18906102626939658</v>
      </c>
      <c r="AH6" s="34">
        <f t="shared" ref="AH6:AL6" si="0">(AH5/AA5)-1</f>
        <v>0.1853071033105651</v>
      </c>
      <c r="AI6" s="34">
        <f t="shared" si="0"/>
        <v>0.18261903651968137</v>
      </c>
      <c r="AJ6" s="34">
        <f t="shared" si="0"/>
        <v>0.17422686394373121</v>
      </c>
      <c r="AK6" s="34"/>
      <c r="AL6" s="42">
        <f t="shared" si="0"/>
        <v>0.18266903066441964</v>
      </c>
      <c r="AM6" s="20"/>
      <c r="AN6" s="34">
        <f>(AN5/AG5)-1</f>
        <v>0.16056662911423136</v>
      </c>
      <c r="AO6" s="34">
        <f t="shared" ref="AO6" si="1">(AO5/AH5)-1</f>
        <v>0.1543737975328201</v>
      </c>
      <c r="AP6" s="34">
        <f t="shared" ref="AP6" si="2">(AP5/AI5)-1</f>
        <v>0.15678009949902649</v>
      </c>
      <c r="AQ6" s="34">
        <f t="shared" ref="AQ6" si="3">(AQ5/AJ5)-1</f>
        <v>0.15943253348276265</v>
      </c>
      <c r="AR6" s="34"/>
      <c r="AS6" s="42">
        <f t="shared" ref="AS6" si="4">(AS5/AL5)-1</f>
        <v>0.15778342844445747</v>
      </c>
      <c r="AT6" s="32"/>
      <c r="AU6" s="20"/>
    </row>
    <row r="7" spans="1:47" ht="18" customHeight="1" thickTop="1" thickBot="1" x14ac:dyDescent="0.3">
      <c r="B7" s="19"/>
      <c r="C7" s="20"/>
      <c r="D7" s="20"/>
      <c r="E7" s="20" t="str">
        <f ca="1">Peterson!$A$1</f>
        <v>Peterson</v>
      </c>
      <c r="F7" s="20"/>
      <c r="G7" s="234" t="s">
        <v>298</v>
      </c>
      <c r="H7" s="235"/>
      <c r="I7" s="236"/>
      <c r="J7" s="21"/>
      <c r="K7" s="22"/>
      <c r="L7" s="6"/>
      <c r="M7" s="85"/>
      <c r="N7" s="21"/>
      <c r="O7" s="21"/>
      <c r="P7" s="21"/>
      <c r="Q7" s="21"/>
      <c r="R7" s="21"/>
      <c r="S7" s="21"/>
      <c r="T7" s="21"/>
      <c r="U7" s="21"/>
      <c r="V7" s="20"/>
      <c r="W7" s="20"/>
      <c r="X7" s="20"/>
      <c r="Y7" s="20"/>
      <c r="Z7" s="20"/>
      <c r="AA7" s="20"/>
      <c r="AB7" s="20"/>
      <c r="AC7" s="20"/>
      <c r="AD7" s="20"/>
      <c r="AE7" s="41"/>
      <c r="AF7" s="20"/>
      <c r="AG7" s="20"/>
      <c r="AH7" s="20"/>
      <c r="AI7" s="20"/>
      <c r="AJ7" s="20"/>
      <c r="AK7" s="20"/>
      <c r="AL7" s="41"/>
      <c r="AM7" s="20"/>
      <c r="AN7" s="20"/>
      <c r="AO7" s="20"/>
      <c r="AP7" s="20"/>
      <c r="AQ7" s="20"/>
      <c r="AR7" s="20"/>
      <c r="AS7" s="41"/>
      <c r="AT7" s="32"/>
      <c r="AU7" s="20"/>
    </row>
    <row r="8" spans="1:47" s="11" customFormat="1" ht="18" customHeight="1" thickTop="1" thickBot="1" x14ac:dyDescent="0.3">
      <c r="B8" s="19"/>
      <c r="C8" s="20"/>
      <c r="D8" s="20"/>
      <c r="E8" s="20" t="str">
        <f ca="1">Crane!$A$1</f>
        <v>Crane</v>
      </c>
      <c r="F8" s="24"/>
      <c r="G8" s="234" t="s">
        <v>298</v>
      </c>
      <c r="H8" s="235"/>
      <c r="I8" s="236"/>
      <c r="J8" s="21"/>
      <c r="K8" s="22"/>
      <c r="L8" s="6"/>
      <c r="M8" s="85"/>
      <c r="N8" s="21"/>
      <c r="O8" s="21"/>
      <c r="P8" s="21"/>
      <c r="Q8" s="21"/>
      <c r="R8" s="21"/>
      <c r="S8" s="21"/>
      <c r="T8" s="21"/>
      <c r="U8" s="21"/>
      <c r="V8" s="24"/>
      <c r="W8" s="20" t="s">
        <v>201</v>
      </c>
      <c r="X8" s="20"/>
      <c r="Y8" s="20"/>
      <c r="Z8" s="33">
        <f>'Consolidated Financials'!T34</f>
        <v>7.6337867175999978</v>
      </c>
      <c r="AA8" s="33">
        <f>'Consolidated Financials'!U34</f>
        <v>8.2844505248000004</v>
      </c>
      <c r="AB8" s="33">
        <f>'Consolidated Financials'!V34</f>
        <v>8.684174107999997</v>
      </c>
      <c r="AC8" s="33">
        <f>'Consolidated Financials'!W34</f>
        <v>9.4255486200000007</v>
      </c>
      <c r="AD8" s="33"/>
      <c r="AE8" s="40">
        <f>'Consolidated Financials'!Y34</f>
        <v>34.027959970399991</v>
      </c>
      <c r="AF8" s="20"/>
      <c r="AG8" s="33">
        <f>'Consolidated Financials'!AO34</f>
        <v>9.7193475708571402</v>
      </c>
      <c r="AH8" s="33">
        <f>'Consolidated Financials'!AP34</f>
        <v>10.177221285714282</v>
      </c>
      <c r="AI8" s="33">
        <f>'Consolidated Financials'!AQ34</f>
        <v>10.194860178571428</v>
      </c>
      <c r="AJ8" s="33">
        <f>'Consolidated Financials'!AR34</f>
        <v>10.457971321428568</v>
      </c>
      <c r="AK8" s="33"/>
      <c r="AL8" s="40">
        <f>'Consolidated Financials'!AT34</f>
        <v>40.549400356571418</v>
      </c>
      <c r="AM8" s="20"/>
      <c r="AN8" s="33">
        <f>'Consolidated Financials'!BJ34</f>
        <v>12.034745814285714</v>
      </c>
      <c r="AO8" s="33">
        <f>'Consolidated Financials'!BK34</f>
        <v>12.353303907142855</v>
      </c>
      <c r="AP8" s="33">
        <f>'Consolidated Financials'!BL34</f>
        <v>12.477239897499997</v>
      </c>
      <c r="AQ8" s="33">
        <f>'Consolidated Financials'!BM34</f>
        <v>12.886944240357145</v>
      </c>
      <c r="AR8" s="33"/>
      <c r="AS8" s="40">
        <f>'Consolidated Financials'!BO34</f>
        <v>49.752233859285717</v>
      </c>
      <c r="AT8" s="35"/>
      <c r="AU8" s="24"/>
    </row>
    <row r="9" spans="1:47" ht="18" customHeight="1" thickTop="1" x14ac:dyDescent="0.25">
      <c r="B9" s="19"/>
      <c r="C9" s="20"/>
      <c r="D9" s="20"/>
      <c r="E9" s="20"/>
      <c r="F9" s="20"/>
      <c r="G9" s="20"/>
      <c r="H9" s="20"/>
      <c r="I9" s="20"/>
      <c r="J9" s="21"/>
      <c r="K9" s="22"/>
      <c r="L9" s="6"/>
      <c r="M9" s="85"/>
      <c r="N9" s="21"/>
      <c r="O9" s="21"/>
      <c r="P9" s="21"/>
      <c r="Q9" s="21"/>
      <c r="R9" s="21"/>
      <c r="S9" s="21"/>
      <c r="T9" s="21"/>
      <c r="U9" s="21"/>
      <c r="V9" s="20"/>
      <c r="W9" s="20"/>
      <c r="X9" s="24" t="s">
        <v>202</v>
      </c>
      <c r="Y9" s="20"/>
      <c r="Z9" s="34">
        <f>Z8/Z5</f>
        <v>0.16407139901592105</v>
      </c>
      <c r="AA9" s="34">
        <f t="shared" ref="AA9:AE9" si="5">AA8/AA5</f>
        <v>0.17364365334410331</v>
      </c>
      <c r="AB9" s="34">
        <f t="shared" si="5"/>
        <v>0.17861596378611311</v>
      </c>
      <c r="AC9" s="34">
        <f t="shared" si="5"/>
        <v>0.18908259745449454</v>
      </c>
      <c r="AD9" s="34"/>
      <c r="AE9" s="42">
        <f t="shared" si="5"/>
        <v>0.17658075221839778</v>
      </c>
      <c r="AF9" s="20"/>
      <c r="AG9" s="34">
        <f>AG8/AG5</f>
        <v>0.17568141790944836</v>
      </c>
      <c r="AH9" s="34">
        <f t="shared" ref="AH9" si="6">AH8/AH5</f>
        <v>0.17996727318841743</v>
      </c>
      <c r="AI9" s="34">
        <f t="shared" ref="AI9" si="7">AI8/AI5</f>
        <v>0.17730792920058036</v>
      </c>
      <c r="AJ9" s="34">
        <f t="shared" ref="AJ9" si="8">AJ8/AJ5</f>
        <v>0.17866535895774102</v>
      </c>
      <c r="AK9" s="34"/>
      <c r="AL9" s="42">
        <f t="shared" ref="AL9" si="9">AL8/AL5</f>
        <v>0.17792159410654265</v>
      </c>
      <c r="AM9" s="20"/>
      <c r="AN9" s="34">
        <f>AN8/AN5</f>
        <v>0.18743710078108042</v>
      </c>
      <c r="AO9" s="34">
        <f t="shared" ref="AO9" si="10">AO8/AO5</f>
        <v>0.18923479069708404</v>
      </c>
      <c r="AP9" s="34">
        <f t="shared" ref="AP9" si="11">AP8/AP5</f>
        <v>0.18759212386074214</v>
      </c>
      <c r="AQ9" s="34">
        <f t="shared" ref="AQ9" si="12">AQ8/AQ5</f>
        <v>0.18988793719919084</v>
      </c>
      <c r="AR9" s="34"/>
      <c r="AS9" s="42">
        <f t="shared" ref="AS9" si="13">AS8/AS5</f>
        <v>0.18855127818491718</v>
      </c>
      <c r="AT9" s="32"/>
      <c r="AU9" s="20"/>
    </row>
    <row r="10" spans="1:47" ht="18" customHeight="1" thickBot="1" x14ac:dyDescent="0.3">
      <c r="B10" s="19"/>
      <c r="C10" s="20"/>
      <c r="D10" s="88" t="s">
        <v>262</v>
      </c>
      <c r="E10" s="20"/>
      <c r="F10" s="20"/>
      <c r="G10" s="20"/>
      <c r="H10" s="20"/>
      <c r="I10" s="20"/>
      <c r="J10" s="21"/>
      <c r="K10" s="22"/>
      <c r="L10" s="6"/>
      <c r="M10" s="85"/>
      <c r="N10" s="21"/>
      <c r="O10" s="21"/>
      <c r="P10" s="21"/>
      <c r="Q10" s="21"/>
      <c r="R10" s="21"/>
      <c r="S10" s="21"/>
      <c r="T10" s="21"/>
      <c r="U10" s="21"/>
      <c r="V10" s="20"/>
      <c r="W10" s="20"/>
      <c r="X10" s="24" t="s">
        <v>23</v>
      </c>
      <c r="Y10" s="20"/>
      <c r="Z10" s="20"/>
      <c r="AA10" s="20"/>
      <c r="AB10" s="20"/>
      <c r="AC10" s="20"/>
      <c r="AD10" s="20"/>
      <c r="AE10" s="41"/>
      <c r="AF10" s="20"/>
      <c r="AG10" s="34">
        <f>(AG8/Z8)-1</f>
        <v>0.27320135214791885</v>
      </c>
      <c r="AH10" s="34">
        <f>(AH8/AA8)-1</f>
        <v>0.22847269776651546</v>
      </c>
      <c r="AI10" s="34">
        <f>(AI8/AB8)-1</f>
        <v>0.1739585194612534</v>
      </c>
      <c r="AJ10" s="34">
        <f>(AJ8/AC8)-1</f>
        <v>0.10953449428268591</v>
      </c>
      <c r="AK10" s="34"/>
      <c r="AL10" s="42">
        <f>(AL8/AE8)-1</f>
        <v>0.19164946684562501</v>
      </c>
      <c r="AM10" s="20"/>
      <c r="AN10" s="34">
        <f>(AN8/AG8)-1</f>
        <v>0.23822568609143602</v>
      </c>
      <c r="AO10" s="34">
        <f>(AO8/AH8)-1</f>
        <v>0.21381893547732234</v>
      </c>
      <c r="AP10" s="34">
        <f>(AP8/AI8)-1</f>
        <v>0.22387552933054455</v>
      </c>
      <c r="AQ10" s="34">
        <f>(AQ8/AJ8)-1</f>
        <v>0.23226043027595322</v>
      </c>
      <c r="AR10" s="34"/>
      <c r="AS10" s="42">
        <f>(AS8/AL8)-1</f>
        <v>0.22695362747140835</v>
      </c>
      <c r="AT10" s="32"/>
      <c r="AU10" s="20"/>
    </row>
    <row r="11" spans="1:47" ht="18" customHeight="1" thickTop="1" thickBot="1" x14ac:dyDescent="0.3">
      <c r="B11" s="19"/>
      <c r="C11" s="20"/>
      <c r="D11" s="20"/>
      <c r="E11" s="20" t="str">
        <f ca="1">Clavin!$A$1</f>
        <v>Clavin</v>
      </c>
      <c r="F11" s="20"/>
      <c r="G11" s="234" t="s">
        <v>301</v>
      </c>
      <c r="H11" s="235"/>
      <c r="I11" s="236"/>
      <c r="J11" s="21"/>
      <c r="K11" s="22"/>
      <c r="L11" s="6"/>
      <c r="M11" s="85"/>
      <c r="N11" s="21"/>
      <c r="O11" s="21"/>
      <c r="P11" s="21"/>
      <c r="Q11" s="21"/>
      <c r="R11" s="21"/>
      <c r="S11" s="21"/>
      <c r="T11" s="21"/>
      <c r="U11" s="21"/>
      <c r="V11" s="20"/>
      <c r="W11" s="20"/>
      <c r="X11" s="20"/>
      <c r="Y11" s="20"/>
      <c r="Z11" s="20"/>
      <c r="AA11" s="20"/>
      <c r="AB11" s="20"/>
      <c r="AC11" s="20"/>
      <c r="AD11" s="20"/>
      <c r="AE11" s="41"/>
      <c r="AF11" s="20"/>
      <c r="AG11" s="20"/>
      <c r="AH11" s="20"/>
      <c r="AI11" s="20"/>
      <c r="AJ11" s="20"/>
      <c r="AK11" s="20"/>
      <c r="AL11" s="41"/>
      <c r="AM11" s="20"/>
      <c r="AN11" s="20"/>
      <c r="AO11" s="20"/>
      <c r="AP11" s="20"/>
      <c r="AQ11" s="20"/>
      <c r="AR11" s="20"/>
      <c r="AS11" s="41"/>
      <c r="AT11" s="32"/>
      <c r="AU11" s="20"/>
    </row>
    <row r="12" spans="1:47" ht="18" customHeight="1" thickTop="1" thickBot="1" x14ac:dyDescent="0.3">
      <c r="B12" s="19"/>
      <c r="C12" s="20"/>
      <c r="D12" s="20"/>
      <c r="E12" s="20" t="str">
        <f ca="1">Peterson!$A$1</f>
        <v>Peterson</v>
      </c>
      <c r="F12" s="20"/>
      <c r="G12" s="234" t="s">
        <v>301</v>
      </c>
      <c r="H12" s="235"/>
      <c r="I12" s="236"/>
      <c r="J12" s="21"/>
      <c r="K12" s="22"/>
      <c r="L12" s="6"/>
      <c r="M12" s="85"/>
      <c r="N12" s="21"/>
      <c r="O12" s="21"/>
      <c r="P12" s="21"/>
      <c r="Q12" s="21"/>
      <c r="R12" s="21"/>
      <c r="S12" s="21"/>
      <c r="T12" s="21"/>
      <c r="U12" s="21"/>
      <c r="V12" s="20"/>
      <c r="W12" s="20" t="s">
        <v>148</v>
      </c>
      <c r="X12" s="20"/>
      <c r="Y12" s="20"/>
      <c r="Z12" s="33">
        <f>'Consolidated Financials'!T45</f>
        <v>2.2967669595795766</v>
      </c>
      <c r="AA12" s="33">
        <f>'Consolidated Financials'!U45</f>
        <v>2.7610573831892822</v>
      </c>
      <c r="AB12" s="33">
        <f>'Consolidated Financials'!V45</f>
        <v>3.0585924983132768</v>
      </c>
      <c r="AC12" s="33">
        <f>'Consolidated Financials'!W45</f>
        <v>3.6033046139155354</v>
      </c>
      <c r="AD12" s="33"/>
      <c r="AE12" s="40">
        <f>'Consolidated Financials'!Y45</f>
        <v>11.719721454997671</v>
      </c>
      <c r="AF12" s="20"/>
      <c r="AG12" s="33">
        <f>'Consolidated Financials'!AO45</f>
        <v>3.8382953303406069</v>
      </c>
      <c r="AH12" s="33">
        <f>'Consolidated Financials'!AP45</f>
        <v>4.0913760960143879</v>
      </c>
      <c r="AI12" s="33">
        <f>'Consolidated Financials'!AQ45</f>
        <v>4.0648954782992073</v>
      </c>
      <c r="AJ12" s="33">
        <f>'Consolidated Financials'!AR45</f>
        <v>4.4276614298055108</v>
      </c>
      <c r="AK12" s="33"/>
      <c r="AL12" s="40">
        <f>'Consolidated Financials'!AT45</f>
        <v>16.422228334459714</v>
      </c>
      <c r="AM12" s="20"/>
      <c r="AN12" s="33">
        <f>'Consolidated Financials'!BJ45</f>
        <v>5.6190613691700548</v>
      </c>
      <c r="AO12" s="33">
        <f>'Consolidated Financials'!BK45</f>
        <v>5.9459063034925137</v>
      </c>
      <c r="AP12" s="33">
        <f>'Consolidated Financials'!BL45</f>
        <v>6.1687333343900441</v>
      </c>
      <c r="AQ12" s="33">
        <f>'Consolidated Financials'!BM45</f>
        <v>6.6048798763929497</v>
      </c>
      <c r="AR12" s="33"/>
      <c r="AS12" s="40">
        <f>'Consolidated Financials'!BO45</f>
        <v>24.338580883445562</v>
      </c>
      <c r="AT12" s="32"/>
      <c r="AU12" s="20"/>
    </row>
    <row r="13" spans="1:47" ht="18" customHeight="1" thickTop="1" thickBot="1" x14ac:dyDescent="0.3">
      <c r="B13" s="19"/>
      <c r="C13" s="20"/>
      <c r="D13" s="20"/>
      <c r="E13" s="20" t="str">
        <f ca="1">Crane!$A$1</f>
        <v>Crane</v>
      </c>
      <c r="F13" s="20"/>
      <c r="G13" s="234" t="s">
        <v>301</v>
      </c>
      <c r="H13" s="235"/>
      <c r="I13" s="236"/>
      <c r="J13" s="21"/>
      <c r="K13" s="22"/>
      <c r="L13" s="6"/>
      <c r="M13" s="85"/>
      <c r="N13" s="21"/>
      <c r="O13" s="21"/>
      <c r="P13" s="21"/>
      <c r="Q13" s="21"/>
      <c r="R13" s="21"/>
      <c r="S13" s="21"/>
      <c r="T13" s="21"/>
      <c r="U13" s="21"/>
      <c r="V13" s="20"/>
      <c r="W13" s="20" t="s">
        <v>219</v>
      </c>
      <c r="X13" s="20"/>
      <c r="Y13" s="20"/>
      <c r="Z13" s="79">
        <f>'Consolidated Financials'!T49</f>
        <v>0.11483834797897882</v>
      </c>
      <c r="AA13" s="79">
        <f>'Consolidated Financials'!U49</f>
        <v>0.1380528691594641</v>
      </c>
      <c r="AB13" s="79">
        <f>'Consolidated Financials'!V49</f>
        <v>0.15292962491566384</v>
      </c>
      <c r="AC13" s="79">
        <f>'Consolidated Financials'!W49</f>
        <v>0.18016523069577678</v>
      </c>
      <c r="AD13" s="79"/>
      <c r="AE13" s="80">
        <f>'Consolidated Financials'!Y49</f>
        <v>0.58598607274988357</v>
      </c>
      <c r="AF13" s="20"/>
      <c r="AG13" s="79">
        <f>'Consolidated Financials'!AO49</f>
        <v>0.19191476651703035</v>
      </c>
      <c r="AH13" s="79">
        <f>'Consolidated Financials'!AP49</f>
        <v>0.2045688048007194</v>
      </c>
      <c r="AI13" s="79">
        <f>'Consolidated Financials'!AQ49</f>
        <v>0.20324477391496037</v>
      </c>
      <c r="AJ13" s="79">
        <f>'Consolidated Financials'!AR49</f>
        <v>0.22138307149027553</v>
      </c>
      <c r="AK13" s="79"/>
      <c r="AL13" s="80">
        <f>'Consolidated Financials'!AT49</f>
        <v>0.82111141672298571</v>
      </c>
      <c r="AM13" s="20"/>
      <c r="AN13" s="79">
        <f>'Consolidated Financials'!BJ49</f>
        <v>0.28095306845850276</v>
      </c>
      <c r="AO13" s="79">
        <f>'Consolidated Financials'!BK49</f>
        <v>0.29729531517462571</v>
      </c>
      <c r="AP13" s="79">
        <f>'Consolidated Financials'!BL49</f>
        <v>0.30843666671950221</v>
      </c>
      <c r="AQ13" s="79">
        <f>'Consolidated Financials'!BM49</f>
        <v>0.33024399381964747</v>
      </c>
      <c r="AR13" s="79"/>
      <c r="AS13" s="80">
        <f>'Consolidated Financials'!BO49</f>
        <v>1.2169290441722782</v>
      </c>
      <c r="AT13" s="32"/>
      <c r="AU13" s="20"/>
    </row>
    <row r="14" spans="1:47" ht="18" customHeight="1" thickTop="1" x14ac:dyDescent="0.25">
      <c r="B14" s="19"/>
      <c r="C14" s="20"/>
      <c r="D14" s="20"/>
      <c r="E14" s="20"/>
      <c r="F14" s="20"/>
      <c r="G14" s="20"/>
      <c r="H14" s="20"/>
      <c r="I14" s="20"/>
      <c r="J14" s="21"/>
      <c r="K14" s="22"/>
      <c r="L14" s="6"/>
      <c r="M14" s="85"/>
      <c r="N14" s="21"/>
      <c r="O14" s="21"/>
      <c r="P14" s="21"/>
      <c r="Q14" s="21"/>
      <c r="R14" s="21"/>
      <c r="S14" s="21"/>
      <c r="T14" s="21"/>
      <c r="U14" s="21"/>
      <c r="V14" s="20"/>
      <c r="W14" s="20"/>
      <c r="X14" s="20"/>
      <c r="Y14" s="20"/>
      <c r="Z14" s="33"/>
      <c r="AA14" s="33"/>
      <c r="AB14" s="33"/>
      <c r="AC14" s="33"/>
      <c r="AD14" s="33"/>
      <c r="AE14" s="40"/>
      <c r="AF14" s="20"/>
      <c r="AG14" s="33"/>
      <c r="AH14" s="33"/>
      <c r="AI14" s="33"/>
      <c r="AJ14" s="33"/>
      <c r="AK14" s="33"/>
      <c r="AL14" s="40"/>
      <c r="AM14" s="20"/>
      <c r="AN14" s="33"/>
      <c r="AO14" s="33"/>
      <c r="AP14" s="33"/>
      <c r="AQ14" s="33"/>
      <c r="AR14" s="33"/>
      <c r="AS14" s="40"/>
      <c r="AT14" s="32"/>
      <c r="AU14" s="20"/>
    </row>
    <row r="15" spans="1:47" ht="18" customHeight="1" thickBot="1" x14ac:dyDescent="0.3">
      <c r="B15" s="19"/>
      <c r="C15" s="20"/>
      <c r="D15" s="88" t="s">
        <v>263</v>
      </c>
      <c r="E15" s="20"/>
      <c r="F15" s="20"/>
      <c r="G15" s="20"/>
      <c r="H15" s="20"/>
      <c r="I15" s="20"/>
      <c r="J15" s="21"/>
      <c r="K15" s="22"/>
      <c r="L15" s="6"/>
      <c r="M15" s="85"/>
      <c r="N15" s="21"/>
      <c r="O15" s="21"/>
      <c r="P15" s="21"/>
      <c r="Q15" s="21"/>
      <c r="R15" s="21"/>
      <c r="S15" s="21"/>
      <c r="T15" s="21"/>
      <c r="U15" s="21"/>
      <c r="V15" s="23" t="s">
        <v>293</v>
      </c>
      <c r="W15" s="20"/>
      <c r="X15" s="20"/>
      <c r="Y15" s="20"/>
      <c r="Z15" s="33"/>
      <c r="AA15" s="33"/>
      <c r="AB15" s="33"/>
      <c r="AC15" s="33"/>
      <c r="AD15" s="33"/>
      <c r="AE15" s="40"/>
      <c r="AF15" s="20"/>
      <c r="AG15" s="33"/>
      <c r="AH15" s="33"/>
      <c r="AI15" s="33"/>
      <c r="AJ15" s="33"/>
      <c r="AK15" s="33"/>
      <c r="AL15" s="40"/>
      <c r="AM15" s="20"/>
      <c r="AN15" s="33"/>
      <c r="AO15" s="33"/>
      <c r="AP15" s="33"/>
      <c r="AQ15" s="33"/>
      <c r="AR15" s="33"/>
      <c r="AS15" s="40"/>
      <c r="AT15" s="32"/>
      <c r="AU15" s="20"/>
    </row>
    <row r="16" spans="1:47" ht="18" customHeight="1" thickTop="1" thickBot="1" x14ac:dyDescent="0.3">
      <c r="B16" s="19"/>
      <c r="C16" s="20"/>
      <c r="D16" s="20"/>
      <c r="E16" s="20" t="str">
        <f ca="1">Clavin!$A$1</f>
        <v>Clavin</v>
      </c>
      <c r="F16" s="20"/>
      <c r="G16" s="234" t="s">
        <v>303</v>
      </c>
      <c r="H16" s="235"/>
      <c r="I16" s="236"/>
      <c r="J16" s="21"/>
      <c r="K16" s="22"/>
      <c r="L16" s="6"/>
      <c r="M16" s="85"/>
      <c r="N16" s="21"/>
      <c r="O16" s="21"/>
      <c r="P16" s="21"/>
      <c r="Q16" s="21"/>
      <c r="R16" s="21"/>
      <c r="S16" s="21"/>
      <c r="T16" s="21"/>
      <c r="U16" s="21"/>
      <c r="V16" s="20"/>
      <c r="W16" s="20" t="s">
        <v>222</v>
      </c>
      <c r="X16" s="20"/>
      <c r="Y16" s="20"/>
      <c r="Z16" s="20"/>
      <c r="AA16" s="20"/>
      <c r="AB16" s="20"/>
      <c r="AC16" s="20"/>
      <c r="AD16" s="20"/>
      <c r="AE16" s="81">
        <f>'Consolidated Financials'!$Y$51</f>
        <v>0.10120714532177416</v>
      </c>
      <c r="AF16" s="20"/>
      <c r="AG16" s="82"/>
      <c r="AH16" s="82"/>
      <c r="AI16" s="82"/>
      <c r="AJ16" s="82"/>
      <c r="AK16" s="81"/>
      <c r="AL16" s="81">
        <f>'Consolidated Financials'!$AT$51</f>
        <v>0.12807694918806559</v>
      </c>
      <c r="AM16" s="20"/>
      <c r="AN16" s="82"/>
      <c r="AO16" s="82"/>
      <c r="AP16" s="82"/>
      <c r="AQ16" s="82"/>
      <c r="AR16" s="81"/>
      <c r="AS16" s="81">
        <f>'Consolidated Financials'!$BO$51</f>
        <v>0.16382980010862178</v>
      </c>
      <c r="AT16" s="32"/>
      <c r="AU16" s="20"/>
    </row>
    <row r="17" spans="2:47" ht="18" customHeight="1" thickTop="1" thickBot="1" x14ac:dyDescent="0.3">
      <c r="B17" s="19"/>
      <c r="C17" s="20"/>
      <c r="D17" s="20"/>
      <c r="E17" s="20" t="str">
        <f ca="1">Peterson!$A$1</f>
        <v>Peterson</v>
      </c>
      <c r="F17" s="20"/>
      <c r="G17" s="234" t="s">
        <v>303</v>
      </c>
      <c r="H17" s="235"/>
      <c r="I17" s="236"/>
      <c r="J17" s="21"/>
      <c r="K17" s="22"/>
      <c r="L17" s="6"/>
      <c r="M17" s="85"/>
      <c r="N17" s="21"/>
      <c r="O17" s="21"/>
      <c r="P17" s="21"/>
      <c r="Q17" s="21"/>
      <c r="R17" s="21"/>
      <c r="S17" s="21"/>
      <c r="T17" s="21"/>
      <c r="U17" s="21"/>
      <c r="V17" s="20"/>
      <c r="W17" s="20" t="s">
        <v>229</v>
      </c>
      <c r="X17" s="20"/>
      <c r="Y17" s="20"/>
      <c r="Z17" s="20"/>
      <c r="AA17" s="20"/>
      <c r="AB17" s="20"/>
      <c r="AC17" s="20"/>
      <c r="AD17" s="20"/>
      <c r="AE17" s="83">
        <f>Financing!Y22</f>
        <v>2.4480809999326891</v>
      </c>
      <c r="AF17" s="20"/>
      <c r="AG17" s="84">
        <f>Financing!AO22</f>
        <v>2.6134722520188785</v>
      </c>
      <c r="AH17" s="84">
        <f>Financing!AP22</f>
        <v>2.7515198736906394</v>
      </c>
      <c r="AI17" s="84">
        <f>Financing!AQ22</f>
        <v>2.8554766233641597</v>
      </c>
      <c r="AJ17" s="84">
        <f>Financing!AR22</f>
        <v>2.9571440849471942</v>
      </c>
      <c r="AK17" s="83"/>
      <c r="AL17" s="83">
        <f>Financing!AT22</f>
        <v>2.9571440849471937</v>
      </c>
      <c r="AM17" s="20"/>
      <c r="AN17" s="84">
        <f>Financing!BJ22</f>
        <v>3.1687471816931114</v>
      </c>
      <c r="AO17" s="84">
        <f>Financing!BK22</f>
        <v>3.4196769928902837</v>
      </c>
      <c r="AP17" s="84">
        <f>Financing!BL22</f>
        <v>3.7365621032831364</v>
      </c>
      <c r="AQ17" s="84">
        <f>Financing!BM22</f>
        <v>4.0820728583228885</v>
      </c>
      <c r="AR17" s="83"/>
      <c r="AS17" s="83">
        <f>Financing!BO22</f>
        <v>4.0820728583228867</v>
      </c>
      <c r="AT17" s="32"/>
      <c r="AU17" s="20"/>
    </row>
    <row r="18" spans="2:47" ht="18" customHeight="1" thickTop="1" thickBot="1" x14ac:dyDescent="0.3">
      <c r="B18" s="19"/>
      <c r="C18" s="20"/>
      <c r="D18" s="20"/>
      <c r="E18" s="20" t="str">
        <f ca="1">Crane!$A$1</f>
        <v>Crane</v>
      </c>
      <c r="F18" s="20"/>
      <c r="G18" s="234" t="s">
        <v>303</v>
      </c>
      <c r="H18" s="235"/>
      <c r="I18" s="236"/>
      <c r="J18" s="21"/>
      <c r="K18" s="22"/>
      <c r="L18" s="6"/>
      <c r="M18" s="85"/>
      <c r="N18" s="21"/>
      <c r="O18" s="21"/>
      <c r="P18" s="21"/>
      <c r="Q18" s="21"/>
      <c r="R18" s="21"/>
      <c r="S18" s="21"/>
      <c r="T18" s="21"/>
      <c r="U18" s="21"/>
      <c r="V18" s="20"/>
      <c r="W18" s="20" t="s">
        <v>223</v>
      </c>
      <c r="X18" s="20"/>
      <c r="Y18" s="20"/>
      <c r="Z18" s="33">
        <f>Financing!$T$23/1000</f>
        <v>1.1458748595795798</v>
      </c>
      <c r="AA18" s="33">
        <f>Financing!$U$23/1000</f>
        <v>0.92410288318927725</v>
      </c>
      <c r="AB18" s="33">
        <f>Financing!$V$23/1000</f>
        <v>1.2588016483132756</v>
      </c>
      <c r="AC18" s="33">
        <f>Financing!$W$23/1000</f>
        <v>1.7774810889155344</v>
      </c>
      <c r="AD18" s="33"/>
      <c r="AE18" s="40">
        <f>Financing!$Y$23/1000</f>
        <v>5.1062604799976672</v>
      </c>
      <c r="AF18" s="20"/>
      <c r="AG18" s="33">
        <f>Financing!$AO$23/1000</f>
        <v>1.7558858624834686</v>
      </c>
      <c r="AH18" s="33">
        <f>Financing!$AP$23/1000</f>
        <v>-7.5240565539856163</v>
      </c>
      <c r="AI18" s="33">
        <f>Financing!$AQ$23/1000</f>
        <v>9.869004942584926</v>
      </c>
      <c r="AJ18" s="33">
        <f>Financing!$AR$23/1000</f>
        <v>5.7678923226626466</v>
      </c>
      <c r="AK18" s="33"/>
      <c r="AL18" s="40">
        <f>Financing!$AT$23/1000</f>
        <v>9.8687265737454251</v>
      </c>
      <c r="AM18" s="20"/>
      <c r="AN18" s="33">
        <f>Financing!$BJ$23/1000</f>
        <v>4.6121323895782202</v>
      </c>
      <c r="AO18" s="33">
        <f>Financing!$BK$23/1000</f>
        <v>7.5762194667578173</v>
      </c>
      <c r="AP18" s="33">
        <f>Financing!$BL$23/1000</f>
        <v>8.2040172119410659</v>
      </c>
      <c r="AQ18" s="33">
        <f>Financing!$BM$23/1000</f>
        <v>9.3665101825153982</v>
      </c>
      <c r="AR18" s="33"/>
      <c r="AS18" s="40">
        <f>Financing!$BO$23/1000</f>
        <v>29.758879250792504</v>
      </c>
      <c r="AT18" s="32"/>
      <c r="AU18" s="20"/>
    </row>
    <row r="19" spans="2:47" ht="18" customHeight="1" thickTop="1" x14ac:dyDescent="0.25">
      <c r="B19" s="19"/>
      <c r="C19" s="20"/>
      <c r="D19" s="20"/>
      <c r="E19" s="20"/>
      <c r="F19" s="20"/>
      <c r="G19" s="20"/>
      <c r="H19" s="20"/>
      <c r="I19" s="20"/>
      <c r="J19" s="21"/>
      <c r="K19" s="22"/>
      <c r="L19" s="6"/>
      <c r="M19" s="85"/>
      <c r="N19" s="21"/>
      <c r="O19" s="21"/>
      <c r="P19" s="21"/>
      <c r="Q19" s="21"/>
      <c r="R19" s="21"/>
      <c r="S19" s="21"/>
      <c r="T19" s="21"/>
      <c r="U19" s="21"/>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32"/>
      <c r="AU19" s="20"/>
    </row>
    <row r="20" spans="2:47" ht="18" customHeight="1" x14ac:dyDescent="0.25">
      <c r="B20" s="19"/>
      <c r="C20" s="20"/>
      <c r="D20" s="20"/>
      <c r="E20" s="20"/>
      <c r="F20" s="20"/>
      <c r="G20" s="20"/>
      <c r="H20" s="20"/>
      <c r="I20" s="20"/>
      <c r="J20" s="21"/>
      <c r="K20" s="22"/>
      <c r="L20" s="6"/>
      <c r="M20" s="85"/>
      <c r="N20" s="21"/>
      <c r="O20" s="21"/>
      <c r="P20" s="21"/>
      <c r="Q20" s="21"/>
      <c r="R20" s="21"/>
      <c r="S20" s="21"/>
      <c r="T20" s="21"/>
      <c r="U20" s="21"/>
      <c r="V20" s="20"/>
      <c r="W20" s="20" t="s">
        <v>220</v>
      </c>
      <c r="X20" s="20"/>
      <c r="Y20" s="20"/>
      <c r="Z20" s="33">
        <f>'Working Capital'!$I$14</f>
        <v>7.2315507264263212</v>
      </c>
      <c r="AA20" s="33">
        <f>'Working Capital'!$L$14</f>
        <v>7.5318347239145274</v>
      </c>
      <c r="AB20" s="33">
        <f>'Working Capital'!$O$14</f>
        <v>7.8390897434279596</v>
      </c>
      <c r="AC20" s="33">
        <f>'Working Capital'!$R$14</f>
        <v>8.1299286452308923</v>
      </c>
      <c r="AD20" s="33"/>
      <c r="AE20" s="40">
        <f>'Working Capital'!$R$14</f>
        <v>8.1299286452308923</v>
      </c>
      <c r="AF20" s="20"/>
      <c r="AG20" s="33">
        <f>'Working Capital'!$AD$14</f>
        <v>8.4899752749921351</v>
      </c>
      <c r="AH20" s="33">
        <f>'Working Capital'!$AG$14</f>
        <v>8.5550852009487777</v>
      </c>
      <c r="AI20" s="33">
        <f>'Working Capital'!$AJ$14</f>
        <v>8.617101942328615</v>
      </c>
      <c r="AJ20" s="33">
        <f>'Working Capital'!$AM$14</f>
        <v>8.6771451760443394</v>
      </c>
      <c r="AK20" s="33"/>
      <c r="AL20" s="40">
        <f>'Working Capital'!$AM$14</f>
        <v>8.6771451760443394</v>
      </c>
      <c r="AM20" s="20"/>
      <c r="AN20" s="33">
        <f>'Working Capital'!$AY$14</f>
        <v>9.0975825542191711</v>
      </c>
      <c r="AO20" s="33">
        <f>'Working Capital'!$BB$14</f>
        <v>9.1657278361720209</v>
      </c>
      <c r="AP20" s="33">
        <f>'Working Capital'!$BE$14</f>
        <v>9.2354502094330186</v>
      </c>
      <c r="AQ20" s="33">
        <f>'Working Capital'!$BH$14</f>
        <v>9.3657708412959515</v>
      </c>
      <c r="AR20" s="33"/>
      <c r="AS20" s="40">
        <f>'Working Capital'!$BH$14</f>
        <v>9.3657708412959515</v>
      </c>
      <c r="AT20" s="32"/>
      <c r="AU20" s="20"/>
    </row>
    <row r="21" spans="2:47" ht="18" customHeight="1" thickBot="1" x14ac:dyDescent="0.3">
      <c r="B21" s="19"/>
      <c r="C21" s="20"/>
      <c r="D21" s="88" t="s">
        <v>264</v>
      </c>
      <c r="E21" s="20"/>
      <c r="F21" s="20"/>
      <c r="G21" s="21"/>
      <c r="H21" s="21"/>
      <c r="I21" s="21"/>
      <c r="J21" s="21"/>
      <c r="K21" s="22"/>
      <c r="L21" s="6"/>
      <c r="M21" s="85"/>
      <c r="N21" s="21"/>
      <c r="O21" s="21"/>
      <c r="P21" s="21"/>
      <c r="Q21" s="21"/>
      <c r="R21" s="21"/>
      <c r="S21" s="21"/>
      <c r="T21" s="21"/>
      <c r="U21" s="21"/>
      <c r="V21" s="20"/>
      <c r="W21" s="20" t="s">
        <v>228</v>
      </c>
      <c r="X21" s="20"/>
      <c r="Y21" s="20"/>
      <c r="Z21" s="33">
        <f>'Consolidated Financials'!$I$92</f>
        <v>1.8279553000765194</v>
      </c>
      <c r="AA21" s="33">
        <f>'Consolidated Financials'!$L$92</f>
        <v>1.7906750041695039</v>
      </c>
      <c r="AB21" s="33">
        <f>'Consolidated Financials'!$O$92</f>
        <v>1.7469890976224636</v>
      </c>
      <c r="AC21" s="33">
        <f>'Consolidated Financials'!$R$92</f>
        <v>1.6923650779797046</v>
      </c>
      <c r="AD21" s="33"/>
      <c r="AE21" s="40">
        <f>'Consolidated Financials'!$R$92</f>
        <v>1.6923650779797046</v>
      </c>
      <c r="AF21" s="20"/>
      <c r="AG21" s="33">
        <f>'Consolidated Financials'!$AD$92</f>
        <v>1.6370764059454448</v>
      </c>
      <c r="AH21" s="33">
        <f>'Consolidated Financials'!$AG$92</f>
        <v>1.6573118246988896</v>
      </c>
      <c r="AI21" s="33">
        <f>'Consolidated Financials'!$AJ$92</f>
        <v>1.5375263972176691</v>
      </c>
      <c r="AJ21" s="33">
        <f>'Consolidated Financials'!$AM$92</f>
        <v>1.4514409461139677</v>
      </c>
      <c r="AK21" s="33"/>
      <c r="AL21" s="40">
        <f>'Consolidated Financials'!$AM$92</f>
        <v>1.4514409461139677</v>
      </c>
      <c r="AM21" s="20"/>
      <c r="AN21" s="33">
        <f>'Consolidated Financials'!$AY$92</f>
        <v>1.3662529541153099</v>
      </c>
      <c r="AO21" s="33">
        <f>'Consolidated Financials'!$BB$92</f>
        <v>1.2622255350825651</v>
      </c>
      <c r="AP21" s="33">
        <f>'Consolidated Financials'!$BE$92</f>
        <v>1.1591994371973293</v>
      </c>
      <c r="AQ21" s="33">
        <f>'Consolidated Financials'!$BH$92</f>
        <v>1.0524165415453999</v>
      </c>
      <c r="AR21" s="33"/>
      <c r="AS21" s="40">
        <f>'Consolidated Financials'!$BH$92</f>
        <v>1.0524165415453999</v>
      </c>
      <c r="AT21" s="32"/>
      <c r="AU21" s="20"/>
    </row>
    <row r="22" spans="2:47" ht="18" customHeight="1" thickTop="1" thickBot="1" x14ac:dyDescent="0.3">
      <c r="B22" s="19"/>
      <c r="C22" s="20"/>
      <c r="D22" s="20"/>
      <c r="E22" s="20" t="s">
        <v>31</v>
      </c>
      <c r="F22" s="20"/>
      <c r="G22" s="234" t="s">
        <v>346</v>
      </c>
      <c r="H22" s="235"/>
      <c r="I22" s="236"/>
      <c r="J22" s="21"/>
      <c r="K22" s="22"/>
      <c r="L22" s="6"/>
      <c r="M22" s="85"/>
      <c r="N22" s="21"/>
      <c r="O22" s="21"/>
      <c r="P22" s="21"/>
      <c r="Q22" s="21"/>
      <c r="R22" s="21"/>
      <c r="S22" s="21"/>
      <c r="T22" s="21"/>
      <c r="U22" s="21"/>
      <c r="V22" s="20"/>
      <c r="W22" s="20" t="s">
        <v>221</v>
      </c>
      <c r="X22" s="20"/>
      <c r="Y22" s="20"/>
      <c r="Z22" s="20"/>
      <c r="AA22" s="20"/>
      <c r="AB22" s="20"/>
      <c r="AC22" s="20"/>
      <c r="AD22" s="20"/>
      <c r="AE22" s="83">
        <f>Financing!$Y$21</f>
        <v>3.0607686537146339</v>
      </c>
      <c r="AF22" s="20"/>
      <c r="AG22" s="84">
        <f>Financing!$AO$21</f>
        <v>2.9109255852936298</v>
      </c>
      <c r="AH22" s="84">
        <f>Financing!$AP$21</f>
        <v>2.8995336880523039</v>
      </c>
      <c r="AI22" s="84">
        <f>Financing!$AQ$21</f>
        <v>2.6498325693309353</v>
      </c>
      <c r="AJ22" s="84">
        <f>Financing!$AR$21</f>
        <v>2.4774226924908502</v>
      </c>
      <c r="AK22" s="83"/>
      <c r="AL22" s="83">
        <f>Financing!$AT$21</f>
        <v>2.4774226924908498</v>
      </c>
      <c r="AM22" s="20"/>
      <c r="AN22" s="84">
        <f>Financing!$BJ$21</f>
        <v>2.3086482075573498</v>
      </c>
      <c r="AO22" s="84">
        <f>Financing!$BK$21</f>
        <v>2.1217379009619899</v>
      </c>
      <c r="AP22" s="84">
        <f>Financing!$BL$21</f>
        <v>1.93975060201603</v>
      </c>
      <c r="AQ22" s="84">
        <f>Financing!$BM$21</f>
        <v>1.7559610286564937</v>
      </c>
      <c r="AR22" s="83"/>
      <c r="AS22" s="83">
        <f>Financing!$BO$21</f>
        <v>1.7559610286564937</v>
      </c>
      <c r="AT22" s="32"/>
      <c r="AU22" s="20"/>
    </row>
    <row r="23" spans="2:47" ht="18" customHeight="1" thickTop="1" thickBot="1" x14ac:dyDescent="0.3">
      <c r="B23" s="19"/>
      <c r="C23" s="20"/>
      <c r="D23" s="20"/>
      <c r="E23" s="20" t="s">
        <v>34</v>
      </c>
      <c r="F23" s="20"/>
      <c r="G23" s="234" t="s">
        <v>346</v>
      </c>
      <c r="H23" s="235"/>
      <c r="I23" s="236"/>
      <c r="J23" s="21"/>
      <c r="K23" s="22"/>
      <c r="L23" s="6"/>
      <c r="M23" s="85"/>
      <c r="N23" s="21"/>
      <c r="O23" s="21"/>
      <c r="P23" s="21"/>
      <c r="Q23" s="21"/>
      <c r="R23" s="21"/>
      <c r="S23" s="21"/>
      <c r="T23" s="21"/>
      <c r="U23" s="21"/>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32"/>
      <c r="AU23" s="20"/>
    </row>
    <row r="24" spans="2:47" ht="18" customHeight="1" thickTop="1" thickBot="1" x14ac:dyDescent="0.3">
      <c r="B24" s="19"/>
      <c r="C24" s="20"/>
      <c r="D24" s="20"/>
      <c r="E24" s="20" t="s">
        <v>234</v>
      </c>
      <c r="F24" s="20"/>
      <c r="G24" s="234" t="s">
        <v>346</v>
      </c>
      <c r="H24" s="235"/>
      <c r="I24" s="236"/>
      <c r="J24" s="21"/>
      <c r="K24" s="22"/>
      <c r="L24" s="6"/>
      <c r="M24" s="85"/>
      <c r="N24" s="21"/>
      <c r="O24" s="21"/>
      <c r="P24" s="21"/>
      <c r="Q24" s="21"/>
      <c r="R24" s="21"/>
      <c r="S24" s="21"/>
      <c r="T24" s="21"/>
      <c r="U24" s="21"/>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32"/>
      <c r="AU24" s="20"/>
    </row>
    <row r="25" spans="2:47" ht="18" customHeight="1" thickTop="1" x14ac:dyDescent="0.25">
      <c r="B25" s="19"/>
      <c r="C25" s="20"/>
      <c r="D25" s="20"/>
      <c r="E25" s="20"/>
      <c r="F25" s="20"/>
      <c r="G25" s="20"/>
      <c r="H25" s="20"/>
      <c r="I25" s="20"/>
      <c r="J25" s="21"/>
      <c r="K25" s="22"/>
      <c r="L25" s="6"/>
      <c r="M25" s="85"/>
      <c r="N25" s="21"/>
      <c r="O25" s="21"/>
      <c r="P25" s="21"/>
      <c r="Q25" s="21"/>
      <c r="R25" s="21"/>
      <c r="S25" s="21"/>
      <c r="T25" s="21"/>
      <c r="U25" s="21"/>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32"/>
      <c r="AU25" s="20"/>
    </row>
    <row r="26" spans="2:47" ht="18" customHeight="1" thickBot="1" x14ac:dyDescent="0.3">
      <c r="B26" s="19"/>
      <c r="C26" s="20"/>
      <c r="D26" s="88" t="s">
        <v>330</v>
      </c>
      <c r="E26" s="20"/>
      <c r="F26" s="20"/>
      <c r="G26" s="21"/>
      <c r="H26" s="21"/>
      <c r="I26" s="21"/>
      <c r="J26" s="21"/>
      <c r="K26" s="22"/>
      <c r="L26" s="6"/>
      <c r="M26" s="85"/>
      <c r="N26" s="21"/>
      <c r="O26" s="21"/>
      <c r="P26" s="21"/>
      <c r="Q26" s="21"/>
      <c r="R26" s="21"/>
      <c r="S26" s="21"/>
      <c r="T26" s="21"/>
      <c r="U26" s="21"/>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32"/>
      <c r="AU26" s="20"/>
    </row>
    <row r="27" spans="2:47" ht="18" customHeight="1" thickTop="1" thickBot="1" x14ac:dyDescent="0.3">
      <c r="B27" s="19"/>
      <c r="C27" s="20"/>
      <c r="D27" s="20"/>
      <c r="E27" s="20" t="str">
        <f>'PPE and Other'!$C$22</f>
        <v>New 3-Year Life Assets</v>
      </c>
      <c r="F27" s="20"/>
      <c r="G27" s="234" t="s">
        <v>346</v>
      </c>
      <c r="H27" s="235"/>
      <c r="I27" s="236"/>
      <c r="J27" s="21"/>
      <c r="K27" s="22"/>
      <c r="L27" s="6"/>
      <c r="M27" s="85"/>
      <c r="N27" s="21"/>
      <c r="O27" s="21"/>
      <c r="P27" s="21"/>
      <c r="Q27" s="21"/>
      <c r="R27" s="21"/>
      <c r="S27" s="21"/>
      <c r="T27" s="21"/>
      <c r="U27" s="21"/>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32"/>
      <c r="AU27" s="20"/>
    </row>
    <row r="28" spans="2:47" ht="18" customHeight="1" thickTop="1" thickBot="1" x14ac:dyDescent="0.3">
      <c r="B28" s="19"/>
      <c r="C28" s="20"/>
      <c r="D28" s="20"/>
      <c r="E28" s="20" t="str">
        <f>'PPE and Other'!$C$28</f>
        <v>New 7-Year Life Assets</v>
      </c>
      <c r="F28" s="20"/>
      <c r="G28" s="234" t="s">
        <v>346</v>
      </c>
      <c r="H28" s="235"/>
      <c r="I28" s="236"/>
      <c r="J28" s="21"/>
      <c r="K28" s="22"/>
      <c r="L28" s="6"/>
      <c r="M28" s="85"/>
      <c r="N28" s="21"/>
      <c r="O28" s="21"/>
      <c r="P28" s="21"/>
      <c r="Q28" s="21"/>
      <c r="R28" s="21"/>
      <c r="S28" s="21"/>
      <c r="T28" s="21"/>
      <c r="U28" s="21"/>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32"/>
      <c r="AU28" s="20"/>
    </row>
    <row r="29" spans="2:47" ht="18" customHeight="1" thickTop="1" x14ac:dyDescent="0.25">
      <c r="B29" s="19"/>
      <c r="C29" s="20"/>
      <c r="D29" s="20"/>
      <c r="E29" s="20"/>
      <c r="F29" s="20"/>
      <c r="G29" s="20"/>
      <c r="H29" s="20"/>
      <c r="I29" s="20"/>
      <c r="J29" s="21"/>
      <c r="K29" s="22"/>
      <c r="L29" s="6"/>
      <c r="M29" s="85"/>
      <c r="N29" s="21"/>
      <c r="O29" s="21"/>
      <c r="P29" s="21"/>
      <c r="Q29" s="21"/>
      <c r="R29" s="21"/>
      <c r="S29" s="21"/>
      <c r="T29" s="21"/>
      <c r="U29" s="21"/>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32"/>
      <c r="AU29" s="20"/>
    </row>
    <row r="30" spans="2:47" ht="18" customHeight="1" x14ac:dyDescent="0.25">
      <c r="B30" s="19"/>
      <c r="C30" s="20"/>
      <c r="D30" s="20"/>
      <c r="E30" s="20"/>
      <c r="F30" s="20"/>
      <c r="G30" s="20"/>
      <c r="H30" s="20"/>
      <c r="I30" s="20"/>
      <c r="J30" s="21"/>
      <c r="K30" s="22"/>
      <c r="L30" s="6"/>
      <c r="M30" s="85"/>
      <c r="N30" s="21"/>
      <c r="O30" s="21"/>
      <c r="P30" s="21"/>
      <c r="Q30" s="21"/>
      <c r="R30" s="21"/>
      <c r="S30" s="21"/>
      <c r="T30" s="21"/>
      <c r="U30" s="21"/>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32"/>
      <c r="AU30" s="20"/>
    </row>
    <row r="31" spans="2:47" ht="18" customHeight="1" x14ac:dyDescent="0.25">
      <c r="B31" s="19"/>
      <c r="C31" s="20"/>
      <c r="D31" s="20"/>
      <c r="E31" s="20"/>
      <c r="F31" s="20"/>
      <c r="G31" s="20"/>
      <c r="H31" s="20"/>
      <c r="I31" s="20"/>
      <c r="J31" s="21"/>
      <c r="K31" s="22"/>
      <c r="L31" s="6"/>
      <c r="M31" s="85"/>
      <c r="N31" s="21"/>
      <c r="O31" s="21"/>
      <c r="P31" s="21"/>
      <c r="Q31" s="21"/>
      <c r="R31" s="21"/>
      <c r="S31" s="21"/>
      <c r="T31" s="21"/>
      <c r="U31" s="21"/>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32"/>
      <c r="AU31" s="20"/>
    </row>
    <row r="32" spans="2:47" ht="18" customHeight="1" x14ac:dyDescent="0.25">
      <c r="B32" s="19"/>
      <c r="C32" s="20"/>
      <c r="D32" s="20"/>
      <c r="E32" s="20"/>
      <c r="F32" s="20"/>
      <c r="G32" s="20"/>
      <c r="H32" s="20"/>
      <c r="I32" s="20"/>
      <c r="J32" s="21"/>
      <c r="K32" s="22"/>
      <c r="L32" s="6"/>
      <c r="M32" s="85"/>
      <c r="N32" s="21"/>
      <c r="O32" s="21"/>
      <c r="P32" s="21"/>
      <c r="Q32" s="21"/>
      <c r="R32" s="21"/>
      <c r="S32" s="21"/>
      <c r="T32" s="21"/>
      <c r="U32" s="21"/>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32"/>
      <c r="AU32" s="20"/>
    </row>
    <row r="33" spans="2:47" ht="18" customHeight="1" x14ac:dyDescent="0.25">
      <c r="B33" s="19"/>
      <c r="C33" s="20"/>
      <c r="D33" s="20"/>
      <c r="E33" s="20"/>
      <c r="F33" s="20"/>
      <c r="G33" s="20"/>
      <c r="H33" s="20"/>
      <c r="I33" s="20"/>
      <c r="J33" s="21"/>
      <c r="K33" s="22"/>
      <c r="L33" s="6"/>
      <c r="M33" s="85"/>
      <c r="N33" s="21"/>
      <c r="O33" s="21"/>
      <c r="P33" s="21"/>
      <c r="Q33" s="21"/>
      <c r="R33" s="21"/>
      <c r="S33" s="21"/>
      <c r="T33" s="21"/>
      <c r="U33" s="21"/>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32"/>
      <c r="AU33" s="20"/>
    </row>
    <row r="34" spans="2:47" ht="18" customHeight="1" x14ac:dyDescent="0.25">
      <c r="B34" s="19"/>
      <c r="C34" s="20"/>
      <c r="D34" s="20"/>
      <c r="E34" s="20"/>
      <c r="F34" s="20"/>
      <c r="G34" s="20"/>
      <c r="H34" s="20"/>
      <c r="I34" s="20"/>
      <c r="J34" s="21"/>
      <c r="K34" s="22"/>
      <c r="L34" s="6"/>
      <c r="M34" s="85"/>
      <c r="N34" s="21"/>
      <c r="O34" s="21"/>
      <c r="P34" s="21"/>
      <c r="Q34" s="21"/>
      <c r="R34" s="21"/>
      <c r="S34" s="21"/>
      <c r="T34" s="21"/>
      <c r="U34" s="21"/>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32"/>
      <c r="AU34" s="20"/>
    </row>
    <row r="35" spans="2:47" ht="18" customHeight="1" x14ac:dyDescent="0.25">
      <c r="B35" s="19"/>
      <c r="C35" s="20"/>
      <c r="D35" s="20"/>
      <c r="E35" s="20"/>
      <c r="F35" s="20"/>
      <c r="G35" s="20"/>
      <c r="H35" s="20"/>
      <c r="I35" s="20"/>
      <c r="J35" s="21"/>
      <c r="K35" s="22"/>
      <c r="L35" s="6"/>
      <c r="M35" s="85"/>
      <c r="N35" s="21"/>
      <c r="O35" s="21"/>
      <c r="P35" s="21"/>
      <c r="Q35" s="21"/>
      <c r="R35" s="21"/>
      <c r="S35" s="21"/>
      <c r="T35" s="21"/>
      <c r="U35" s="21"/>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32"/>
      <c r="AU35" s="20"/>
    </row>
    <row r="36" spans="2:47" ht="18" customHeight="1" x14ac:dyDescent="0.25">
      <c r="B36" s="19"/>
      <c r="C36" s="20"/>
      <c r="D36" s="20"/>
      <c r="E36" s="20"/>
      <c r="F36" s="20"/>
      <c r="G36" s="20"/>
      <c r="H36" s="20"/>
      <c r="I36" s="20"/>
      <c r="J36" s="21"/>
      <c r="K36" s="22"/>
      <c r="L36" s="6"/>
      <c r="M36" s="85"/>
      <c r="N36" s="21"/>
      <c r="O36" s="21"/>
      <c r="P36" s="21"/>
      <c r="Q36" s="21"/>
      <c r="R36" s="21"/>
      <c r="S36" s="21"/>
      <c r="T36" s="21"/>
      <c r="U36" s="21"/>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32"/>
      <c r="AU36" s="20"/>
    </row>
    <row r="37" spans="2:47" ht="18" customHeight="1" x14ac:dyDescent="0.25">
      <c r="B37" s="19"/>
      <c r="C37" s="20"/>
      <c r="D37" s="20"/>
      <c r="E37" s="20"/>
      <c r="F37" s="20"/>
      <c r="G37" s="20"/>
      <c r="H37" s="20"/>
      <c r="I37" s="20"/>
      <c r="J37" s="21"/>
      <c r="K37" s="22"/>
      <c r="L37" s="6"/>
      <c r="M37" s="85"/>
      <c r="N37" s="21"/>
      <c r="O37" s="21"/>
      <c r="P37" s="21"/>
      <c r="Q37" s="21"/>
      <c r="R37" s="21"/>
      <c r="S37" s="21"/>
      <c r="T37" s="21"/>
      <c r="U37" s="21"/>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32"/>
      <c r="AU37" s="20"/>
    </row>
    <row r="38" spans="2:47" ht="18" customHeight="1" x14ac:dyDescent="0.25">
      <c r="B38" s="19"/>
      <c r="C38" s="20"/>
      <c r="D38" s="20"/>
      <c r="E38" s="20"/>
      <c r="F38" s="20"/>
      <c r="G38" s="20"/>
      <c r="H38" s="20"/>
      <c r="I38" s="20"/>
      <c r="J38" s="21"/>
      <c r="K38" s="22"/>
      <c r="L38" s="6"/>
      <c r="M38" s="85"/>
      <c r="N38" s="21"/>
      <c r="O38" s="21"/>
      <c r="P38" s="21"/>
      <c r="Q38" s="21"/>
      <c r="R38" s="21"/>
      <c r="S38" s="21"/>
      <c r="T38" s="21"/>
      <c r="U38" s="21"/>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32"/>
      <c r="AU38" s="20"/>
    </row>
    <row r="39" spans="2:47" ht="18" customHeight="1" x14ac:dyDescent="0.25">
      <c r="B39" s="19"/>
      <c r="C39" s="20"/>
      <c r="D39" s="20"/>
      <c r="E39" s="20"/>
      <c r="F39" s="20"/>
      <c r="G39" s="20"/>
      <c r="H39" s="20"/>
      <c r="I39" s="20"/>
      <c r="J39" s="21"/>
      <c r="K39" s="22"/>
      <c r="L39" s="6"/>
      <c r="M39" s="85"/>
      <c r="N39" s="21"/>
      <c r="O39" s="21"/>
      <c r="P39" s="21"/>
      <c r="Q39" s="21"/>
      <c r="R39" s="21"/>
      <c r="S39" s="21"/>
      <c r="T39" s="21"/>
      <c r="U39" s="21"/>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32"/>
      <c r="AU39" s="20"/>
    </row>
    <row r="40" spans="2:47" ht="18" customHeight="1" x14ac:dyDescent="0.25">
      <c r="B40" s="19"/>
      <c r="C40" s="20"/>
      <c r="D40" s="20"/>
      <c r="E40" s="20"/>
      <c r="F40" s="20"/>
      <c r="G40" s="20"/>
      <c r="H40" s="20"/>
      <c r="I40" s="20"/>
      <c r="J40" s="21"/>
      <c r="K40" s="22"/>
      <c r="L40" s="6"/>
      <c r="M40" s="85"/>
      <c r="N40" s="21"/>
      <c r="O40" s="21"/>
      <c r="P40" s="21"/>
      <c r="Q40" s="21"/>
      <c r="R40" s="21"/>
      <c r="S40" s="21"/>
      <c r="T40" s="21"/>
      <c r="U40" s="21"/>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32"/>
      <c r="AU40" s="20"/>
    </row>
    <row r="41" spans="2:47" ht="18" customHeight="1" x14ac:dyDescent="0.25">
      <c r="B41" s="19"/>
      <c r="C41" s="20"/>
      <c r="D41" s="20"/>
      <c r="E41" s="20"/>
      <c r="F41" s="20"/>
      <c r="G41" s="20"/>
      <c r="H41" s="20"/>
      <c r="I41" s="20"/>
      <c r="J41" s="21"/>
      <c r="K41" s="22"/>
      <c r="L41" s="6"/>
      <c r="M41" s="85"/>
      <c r="N41" s="21"/>
      <c r="O41" s="21"/>
      <c r="P41" s="21"/>
      <c r="Q41" s="21"/>
      <c r="R41" s="21"/>
      <c r="S41" s="21"/>
      <c r="T41" s="21"/>
      <c r="U41" s="21"/>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32"/>
      <c r="AU41" s="20"/>
    </row>
    <row r="42" spans="2:47" ht="18" customHeight="1" x14ac:dyDescent="0.25">
      <c r="B42" s="19"/>
      <c r="C42" s="20"/>
      <c r="D42" s="20"/>
      <c r="E42" s="20"/>
      <c r="F42" s="20"/>
      <c r="G42" s="20"/>
      <c r="H42" s="20"/>
      <c r="I42" s="20"/>
      <c r="J42" s="21"/>
      <c r="K42" s="22"/>
      <c r="L42" s="6"/>
      <c r="M42" s="85"/>
      <c r="N42" s="21"/>
      <c r="O42" s="21"/>
      <c r="P42" s="21"/>
      <c r="Q42" s="21"/>
      <c r="R42" s="21"/>
      <c r="S42" s="21"/>
      <c r="T42" s="21"/>
      <c r="U42" s="21"/>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32"/>
      <c r="AU42" s="20"/>
    </row>
    <row r="43" spans="2:47" ht="18" customHeight="1" x14ac:dyDescent="0.25">
      <c r="B43" s="19"/>
      <c r="C43" s="20"/>
      <c r="D43" s="20"/>
      <c r="E43" s="20"/>
      <c r="F43" s="20"/>
      <c r="G43" s="20"/>
      <c r="H43" s="20"/>
      <c r="I43" s="20"/>
      <c r="J43" s="21"/>
      <c r="K43" s="22"/>
      <c r="L43" s="6"/>
      <c r="M43" s="85"/>
      <c r="N43" s="21"/>
      <c r="O43" s="21"/>
      <c r="P43" s="21"/>
      <c r="Q43" s="21"/>
      <c r="R43" s="21"/>
      <c r="S43" s="21"/>
      <c r="T43" s="21"/>
      <c r="U43" s="21"/>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32"/>
      <c r="AU43" s="20"/>
    </row>
    <row r="44" spans="2:47" ht="18" customHeight="1" x14ac:dyDescent="0.25">
      <c r="B44" s="19"/>
      <c r="C44" s="20"/>
      <c r="D44" s="20"/>
      <c r="E44" s="20"/>
      <c r="F44" s="20"/>
      <c r="G44" s="20"/>
      <c r="H44" s="20"/>
      <c r="I44" s="20"/>
      <c r="J44" s="21"/>
      <c r="K44" s="22"/>
      <c r="L44" s="6"/>
      <c r="M44" s="85"/>
      <c r="N44" s="21"/>
      <c r="O44" s="21"/>
      <c r="P44" s="21"/>
      <c r="Q44" s="21"/>
      <c r="R44" s="21"/>
      <c r="S44" s="21"/>
      <c r="T44" s="21"/>
      <c r="U44" s="21"/>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32"/>
      <c r="AU44" s="20"/>
    </row>
    <row r="45" spans="2:47" ht="18" customHeight="1" x14ac:dyDescent="0.25">
      <c r="B45" s="19"/>
      <c r="C45" s="20"/>
      <c r="D45" s="20"/>
      <c r="E45" s="20"/>
      <c r="F45" s="20"/>
      <c r="G45" s="20"/>
      <c r="H45" s="20"/>
      <c r="I45" s="20"/>
      <c r="J45" s="21"/>
      <c r="K45" s="22"/>
      <c r="L45" s="6"/>
      <c r="M45" s="85"/>
      <c r="N45" s="21"/>
      <c r="O45" s="21"/>
      <c r="P45" s="21"/>
      <c r="Q45" s="21"/>
      <c r="R45" s="21"/>
      <c r="S45" s="21"/>
      <c r="T45" s="21"/>
      <c r="U45" s="21"/>
      <c r="V45" s="20"/>
      <c r="W45" s="20"/>
      <c r="X45" s="20"/>
      <c r="Y45" s="20"/>
      <c r="Z45" s="20"/>
      <c r="AA45" s="20"/>
      <c r="AB45" s="20"/>
      <c r="AC45" s="20"/>
      <c r="AD45" s="20"/>
      <c r="AE45" s="20"/>
      <c r="AF45" s="20"/>
      <c r="AG45" s="20"/>
      <c r="AH45" s="20"/>
      <c r="AI45" s="20"/>
      <c r="AJ45" s="20"/>
      <c r="AK45" s="20"/>
      <c r="AL45" s="20"/>
      <c r="AM45" s="20"/>
      <c r="AN45" s="20"/>
      <c r="AO45" s="20"/>
      <c r="AP45" s="20"/>
      <c r="AQ45" s="20"/>
      <c r="AR45" s="20"/>
      <c r="AS45" s="20"/>
      <c r="AT45" s="32"/>
      <c r="AU45" s="20"/>
    </row>
    <row r="46" spans="2:47" ht="18" customHeight="1" x14ac:dyDescent="0.25">
      <c r="B46" s="19"/>
      <c r="C46" s="20"/>
      <c r="D46" s="20"/>
      <c r="E46" s="20"/>
      <c r="F46" s="20"/>
      <c r="G46" s="20"/>
      <c r="H46" s="20"/>
      <c r="I46" s="20"/>
      <c r="J46" s="21"/>
      <c r="K46" s="22"/>
      <c r="L46" s="6"/>
      <c r="M46" s="85"/>
      <c r="N46" s="21"/>
      <c r="O46" s="21"/>
      <c r="P46" s="21"/>
      <c r="Q46" s="21"/>
      <c r="R46" s="21"/>
      <c r="S46" s="21"/>
      <c r="T46" s="21"/>
      <c r="U46" s="21"/>
      <c r="V46" s="20"/>
      <c r="W46" s="20"/>
      <c r="X46" s="20"/>
      <c r="Y46" s="20"/>
      <c r="Z46" s="20"/>
      <c r="AA46" s="20"/>
      <c r="AB46" s="20"/>
      <c r="AC46" s="20"/>
      <c r="AD46" s="20"/>
      <c r="AE46" s="20"/>
      <c r="AF46" s="20"/>
      <c r="AG46" s="20"/>
      <c r="AH46" s="20"/>
      <c r="AI46" s="20"/>
      <c r="AJ46" s="20"/>
      <c r="AK46" s="20"/>
      <c r="AL46" s="20"/>
      <c r="AM46" s="20"/>
      <c r="AN46" s="20"/>
      <c r="AO46" s="20"/>
      <c r="AP46" s="20"/>
      <c r="AQ46" s="20"/>
      <c r="AR46" s="20"/>
      <c r="AS46" s="20"/>
      <c r="AT46" s="32"/>
      <c r="AU46" s="20"/>
    </row>
    <row r="47" spans="2:47" ht="18" customHeight="1" x14ac:dyDescent="0.25">
      <c r="B47" s="19"/>
      <c r="C47" s="20"/>
      <c r="D47" s="20"/>
      <c r="E47" s="20"/>
      <c r="F47" s="20"/>
      <c r="G47" s="20"/>
      <c r="H47" s="20"/>
      <c r="I47" s="20"/>
      <c r="J47" s="21"/>
      <c r="K47" s="22"/>
      <c r="L47" s="6"/>
      <c r="M47" s="85"/>
      <c r="N47" s="21"/>
      <c r="O47" s="21"/>
      <c r="P47" s="21"/>
      <c r="Q47" s="21"/>
      <c r="R47" s="21"/>
      <c r="S47" s="21"/>
      <c r="T47" s="21"/>
      <c r="U47" s="21"/>
      <c r="V47" s="20"/>
      <c r="W47" s="20"/>
      <c r="X47" s="20"/>
      <c r="Y47" s="20"/>
      <c r="Z47" s="20"/>
      <c r="AA47" s="20"/>
      <c r="AB47" s="20"/>
      <c r="AC47" s="20"/>
      <c r="AD47" s="20"/>
      <c r="AE47" s="20"/>
      <c r="AF47" s="20"/>
      <c r="AG47" s="20"/>
      <c r="AH47" s="20"/>
      <c r="AI47" s="20"/>
      <c r="AJ47" s="20"/>
      <c r="AK47" s="20"/>
      <c r="AL47" s="20"/>
      <c r="AM47" s="20"/>
      <c r="AN47" s="20"/>
      <c r="AO47" s="20"/>
      <c r="AP47" s="20"/>
      <c r="AQ47" s="20"/>
      <c r="AR47" s="20"/>
      <c r="AS47" s="20"/>
      <c r="AT47" s="32"/>
      <c r="AU47" s="20"/>
    </row>
    <row r="48" spans="2:47" ht="18" customHeight="1" x14ac:dyDescent="0.25">
      <c r="B48" s="19"/>
      <c r="C48" s="20"/>
      <c r="D48" s="20"/>
      <c r="E48" s="20"/>
      <c r="F48" s="20"/>
      <c r="G48" s="20"/>
      <c r="H48" s="20"/>
      <c r="I48" s="20"/>
      <c r="J48" s="21"/>
      <c r="K48" s="22"/>
      <c r="L48" s="6"/>
      <c r="M48" s="85"/>
      <c r="N48" s="21"/>
      <c r="O48" s="21"/>
      <c r="P48" s="21"/>
      <c r="Q48" s="21"/>
      <c r="R48" s="21"/>
      <c r="S48" s="21"/>
      <c r="T48" s="21"/>
      <c r="U48" s="21"/>
      <c r="V48" s="20"/>
      <c r="W48" s="20"/>
      <c r="X48" s="20"/>
      <c r="Y48" s="20"/>
      <c r="Z48" s="20"/>
      <c r="AA48" s="20"/>
      <c r="AB48" s="20"/>
      <c r="AC48" s="20"/>
      <c r="AD48" s="20"/>
      <c r="AE48" s="20"/>
      <c r="AF48" s="20"/>
      <c r="AG48" s="20"/>
      <c r="AH48" s="20"/>
      <c r="AI48" s="20"/>
      <c r="AJ48" s="20"/>
      <c r="AK48" s="20"/>
      <c r="AL48" s="20"/>
      <c r="AM48" s="20"/>
      <c r="AN48" s="20"/>
      <c r="AO48" s="20"/>
      <c r="AP48" s="20"/>
      <c r="AQ48" s="20"/>
      <c r="AR48" s="20"/>
      <c r="AS48" s="20"/>
      <c r="AT48" s="32"/>
      <c r="AU48" s="20"/>
    </row>
    <row r="49" spans="2:47" ht="18" customHeight="1" x14ac:dyDescent="0.25">
      <c r="B49" s="19"/>
      <c r="C49" s="20"/>
      <c r="D49" s="20"/>
      <c r="E49" s="20"/>
      <c r="F49" s="20"/>
      <c r="G49" s="21"/>
      <c r="H49" s="21"/>
      <c r="I49" s="21"/>
      <c r="J49" s="21"/>
      <c r="K49" s="22"/>
      <c r="L49" s="6"/>
      <c r="M49" s="85"/>
      <c r="N49" s="21"/>
      <c r="O49" s="21"/>
      <c r="P49" s="21"/>
      <c r="Q49" s="21"/>
      <c r="R49" s="21"/>
      <c r="S49" s="21"/>
      <c r="T49" s="21"/>
      <c r="U49" s="21"/>
      <c r="V49" s="20"/>
      <c r="W49" s="20"/>
      <c r="X49" s="20"/>
      <c r="Y49" s="20"/>
      <c r="Z49" s="20"/>
      <c r="AA49" s="20"/>
      <c r="AB49" s="20"/>
      <c r="AC49" s="20"/>
      <c r="AD49" s="20"/>
      <c r="AE49" s="41"/>
      <c r="AF49" s="20"/>
      <c r="AG49" s="20"/>
      <c r="AH49" s="20"/>
      <c r="AI49" s="20"/>
      <c r="AJ49" s="20"/>
      <c r="AK49" s="20"/>
      <c r="AL49" s="41"/>
      <c r="AM49" s="20"/>
      <c r="AN49" s="20"/>
      <c r="AO49" s="20"/>
      <c r="AP49" s="20"/>
      <c r="AQ49" s="20"/>
      <c r="AR49" s="20"/>
      <c r="AS49" s="41"/>
      <c r="AT49" s="32"/>
      <c r="AU49" s="20"/>
    </row>
    <row r="50" spans="2:47" ht="6" customHeight="1" x14ac:dyDescent="0.25">
      <c r="B50" s="25"/>
      <c r="C50" s="26"/>
      <c r="D50" s="26"/>
      <c r="E50" s="26"/>
      <c r="F50" s="26"/>
      <c r="G50" s="27"/>
      <c r="H50" s="27"/>
      <c r="I50" s="27"/>
      <c r="J50" s="27"/>
      <c r="K50" s="28"/>
      <c r="L50" s="6"/>
      <c r="M50" s="86"/>
      <c r="N50" s="27"/>
      <c r="O50" s="27"/>
      <c r="P50" s="27"/>
      <c r="Q50" s="27"/>
      <c r="R50" s="27"/>
      <c r="S50" s="27"/>
      <c r="T50" s="27"/>
      <c r="U50" s="27"/>
      <c r="V50" s="26"/>
      <c r="W50" s="26"/>
      <c r="X50" s="26"/>
      <c r="Y50" s="26"/>
      <c r="Z50" s="26"/>
      <c r="AA50" s="26"/>
      <c r="AB50" s="26"/>
      <c r="AC50" s="26"/>
      <c r="AD50" s="26"/>
      <c r="AE50" s="26"/>
      <c r="AF50" s="26"/>
      <c r="AG50" s="26"/>
      <c r="AH50" s="26"/>
      <c r="AI50" s="26"/>
      <c r="AJ50" s="26"/>
      <c r="AK50" s="26"/>
      <c r="AL50" s="26"/>
      <c r="AM50" s="26"/>
      <c r="AN50" s="26"/>
      <c r="AO50" s="26"/>
      <c r="AP50" s="26"/>
      <c r="AQ50" s="26"/>
      <c r="AR50" s="26"/>
      <c r="AS50" s="26"/>
      <c r="AT50" s="36"/>
    </row>
    <row r="51" spans="2:47" ht="6" customHeight="1" x14ac:dyDescent="0.25">
      <c r="B51" s="20"/>
      <c r="C51" s="20"/>
      <c r="D51" s="20"/>
      <c r="E51" s="20"/>
      <c r="F51" s="20"/>
      <c r="G51" s="21"/>
      <c r="H51" s="21"/>
      <c r="I51" s="21"/>
      <c r="J51" s="21"/>
      <c r="K51" s="21"/>
      <c r="L51" s="6"/>
      <c r="M51" s="6"/>
      <c r="N51" s="6"/>
      <c r="O51" s="6"/>
      <c r="P51" s="6"/>
      <c r="Q51" s="6"/>
      <c r="R51" s="6"/>
      <c r="S51" s="6"/>
      <c r="T51" s="6"/>
      <c r="U51" s="6"/>
    </row>
    <row r="53" spans="2:47" ht="15.75" customHeight="1" x14ac:dyDescent="0.25">
      <c r="Q53" s="193" t="s">
        <v>344</v>
      </c>
      <c r="R53" s="194">
        <v>1</v>
      </c>
    </row>
  </sheetData>
  <mergeCells count="14">
    <mergeCell ref="G17:I17"/>
    <mergeCell ref="G18:I18"/>
    <mergeCell ref="G6:I6"/>
    <mergeCell ref="G7:I7"/>
    <mergeCell ref="G8:I8"/>
    <mergeCell ref="G11:I11"/>
    <mergeCell ref="G16:I16"/>
    <mergeCell ref="G12:I12"/>
    <mergeCell ref="G13:I13"/>
    <mergeCell ref="G28:I28"/>
    <mergeCell ref="G24:I24"/>
    <mergeCell ref="G27:I27"/>
    <mergeCell ref="G23:I23"/>
    <mergeCell ref="G22:I22"/>
  </mergeCells>
  <dataValidations count="14">
    <dataValidation type="list" allowBlank="1" showInputMessage="1" showErrorMessage="1" sqref="G6:I6">
      <formula1>Clavin_Volume_Cases</formula1>
    </dataValidation>
    <dataValidation type="list" allowBlank="1" showInputMessage="1" showErrorMessage="1" sqref="G22:I22">
      <formula1>Marketing_Cost_Cases</formula1>
    </dataValidation>
    <dataValidation type="list" allowBlank="1" showInputMessage="1" showErrorMessage="1" sqref="G23:I23">
      <formula1>Sales_Cost_Cases</formula1>
    </dataValidation>
    <dataValidation type="list" allowBlank="1" showInputMessage="1" showErrorMessage="1" sqref="G7:I7">
      <formula1>Peterson_Volume_Cases</formula1>
    </dataValidation>
    <dataValidation type="list" allowBlank="1" showInputMessage="1" showErrorMessage="1" sqref="G8:I8">
      <formula1>Crane_Volume_Cases</formula1>
    </dataValidation>
    <dataValidation type="list" allowBlank="1" showInputMessage="1" showErrorMessage="1" sqref="G27:I27">
      <formula1>Asset_Class_A</formula1>
    </dataValidation>
    <dataValidation type="list" allowBlank="1" showInputMessage="1" showErrorMessage="1" sqref="G24:I24">
      <formula1>Other_GnA_Cost_Cases</formula1>
    </dataValidation>
    <dataValidation type="list" allowBlank="1" showInputMessage="1" showErrorMessage="1" sqref="G11:I11">
      <formula1>Clavin_Price_Cases</formula1>
    </dataValidation>
    <dataValidation type="list" allowBlank="1" showInputMessage="1" showErrorMessage="1" sqref="G16:I16">
      <formula1>Clavin_COGS_Cases</formula1>
    </dataValidation>
    <dataValidation type="list" allowBlank="1" showInputMessage="1" showErrorMessage="1" sqref="G12:I12">
      <formula1>Peterson_Price_Cases</formula1>
    </dataValidation>
    <dataValidation type="list" allowBlank="1" showInputMessage="1" showErrorMessage="1" sqref="G13:I13">
      <formula1>Crane_Price_Cases</formula1>
    </dataValidation>
    <dataValidation type="list" allowBlank="1" showInputMessage="1" showErrorMessage="1" sqref="G17:I17">
      <formula1>Peterson_COGS_Cases</formula1>
    </dataValidation>
    <dataValidation type="list" allowBlank="1" showInputMessage="1" showErrorMessage="1" sqref="G18:I18">
      <formula1>Crane_COGS_Cases</formula1>
    </dataValidation>
    <dataValidation type="list" allowBlank="1" showInputMessage="1" showErrorMessage="1" sqref="G28:I28">
      <formula1>Asset_Class_B</formula1>
    </dataValidation>
  </dataValidations>
  <pageMargins left="0.25" right="0.25" top="0.5" bottom="0.5" header="0.25" footer="0.25"/>
  <pageSetup scale="58" fitToHeight="0" orientation="landscape" r:id="rId1"/>
  <headerFooter>
    <oddFooter>&amp;L&amp;10&amp;F&amp;C&amp;10Page &amp;P of &amp;N&amp;R&amp;10&amp;D</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66FFFF"/>
  </sheetPr>
  <dimension ref="A1:BP259"/>
  <sheetViews>
    <sheetView zoomScale="70" zoomScaleNormal="70" workbookViewId="0">
      <pane xSplit="5" ySplit="3" topLeftCell="AB4" activePane="bottomRight" state="frozen"/>
      <selection activeCell="V1" sqref="V1:V1048576"/>
      <selection pane="topRight" activeCell="V1" sqref="V1:V1048576"/>
      <selection pane="bottomLeft" activeCell="V1" sqref="V1:V1048576"/>
      <selection pane="bottomRight" activeCell="F4" sqref="F4"/>
    </sheetView>
  </sheetViews>
  <sheetFormatPr defaultColWidth="10.625" defaultRowHeight="15.75" customHeight="1" x14ac:dyDescent="0.25"/>
  <cols>
    <col min="1" max="4" width="2.625" style="95" customWidth="1"/>
    <col min="5" max="5" width="20.625" style="95" customWidth="1"/>
    <col min="6" max="6" width="2.625" style="95" customWidth="1"/>
    <col min="7" max="18" width="10.625" style="95"/>
    <col min="19" max="19" width="2.625" style="95" customWidth="1"/>
    <col min="20" max="23" width="10.625" style="95"/>
    <col min="24" max="24" width="2.625" style="95" customWidth="1"/>
    <col min="25" max="25" width="10.625" style="95"/>
    <col min="26" max="27" width="2.625" style="95" customWidth="1"/>
    <col min="28" max="28" width="10.625" style="95" customWidth="1"/>
    <col min="29" max="39" width="10.625" style="95"/>
    <col min="40" max="40" width="2.625" style="95" customWidth="1"/>
    <col min="41" max="44" width="10.625" style="95"/>
    <col min="45" max="45" width="2.625" style="95" customWidth="1"/>
    <col min="46" max="46" width="10.625" style="95"/>
    <col min="47" max="48" width="2.625" style="95" customWidth="1"/>
    <col min="49" max="60" width="10.625" style="95"/>
    <col min="61" max="61" width="2.625" style="95" customWidth="1"/>
    <col min="62" max="65" width="10.625" style="95"/>
    <col min="66" max="66" width="2.625" style="95" customWidth="1"/>
    <col min="67" max="67" width="10.625" style="95"/>
    <col min="68" max="69" width="2.625" style="95" customWidth="1"/>
    <col min="70" max="16384" width="10.625" style="95"/>
  </cols>
  <sheetData>
    <row r="1" spans="1:67" ht="18" customHeight="1" x14ac:dyDescent="0.25">
      <c r="A1" s="94" t="str">
        <f ca="1">RIGHT(CELL("filename",$A$1),LEN(CELL("filename",$A$1))-FIND("]",CELL("filename",$A$1)))</f>
        <v>Other G&amp;A</v>
      </c>
    </row>
    <row r="2" spans="1:67" ht="18" customHeight="1" x14ac:dyDescent="0.25"/>
    <row r="3" spans="1:67" ht="18" customHeight="1" x14ac:dyDescent="0.25">
      <c r="B3" s="95" t="s">
        <v>8</v>
      </c>
      <c r="G3" s="96">
        <f t="shared" ref="G3:R3" si="0">INDEX(Months,G$4)</f>
        <v>41275</v>
      </c>
      <c r="H3" s="96">
        <f t="shared" si="0"/>
        <v>41306</v>
      </c>
      <c r="I3" s="96">
        <f t="shared" si="0"/>
        <v>41334</v>
      </c>
      <c r="J3" s="96">
        <f t="shared" si="0"/>
        <v>41365</v>
      </c>
      <c r="K3" s="96">
        <f t="shared" si="0"/>
        <v>41395</v>
      </c>
      <c r="L3" s="96">
        <f t="shared" si="0"/>
        <v>41426</v>
      </c>
      <c r="M3" s="96">
        <f t="shared" si="0"/>
        <v>41456</v>
      </c>
      <c r="N3" s="96">
        <f t="shared" si="0"/>
        <v>41487</v>
      </c>
      <c r="O3" s="96">
        <f t="shared" si="0"/>
        <v>41518</v>
      </c>
      <c r="P3" s="96">
        <f t="shared" si="0"/>
        <v>41548</v>
      </c>
      <c r="Q3" s="96">
        <f t="shared" si="0"/>
        <v>41579</v>
      </c>
      <c r="R3" s="96">
        <f t="shared" si="0"/>
        <v>41609</v>
      </c>
      <c r="T3" s="97" t="str">
        <f>"1Q"&amp;TEXT(R3,"yy")</f>
        <v>1Q13</v>
      </c>
      <c r="U3" s="97" t="str">
        <f>"2Q"&amp;TEXT(R3,"yy")</f>
        <v>2Q13</v>
      </c>
      <c r="V3" s="97" t="str">
        <f>"3Q"&amp;TEXT(R3,"yy")</f>
        <v>3Q13</v>
      </c>
      <c r="W3" s="97" t="str">
        <f>"4Q"&amp;TEXT(R3,"yy")</f>
        <v>4Q13</v>
      </c>
      <c r="Y3" s="97" t="str">
        <f>"FY"&amp;TEXT(R3,"yy")</f>
        <v>FY13</v>
      </c>
      <c r="AB3" s="96">
        <f t="shared" ref="AB3:AM3" si="1">INDEX(Months,AB$4)</f>
        <v>41640</v>
      </c>
      <c r="AC3" s="96">
        <f t="shared" si="1"/>
        <v>41671</v>
      </c>
      <c r="AD3" s="96">
        <f t="shared" si="1"/>
        <v>41699</v>
      </c>
      <c r="AE3" s="96">
        <f t="shared" si="1"/>
        <v>41730</v>
      </c>
      <c r="AF3" s="96">
        <f t="shared" si="1"/>
        <v>41760</v>
      </c>
      <c r="AG3" s="96">
        <f t="shared" si="1"/>
        <v>41791</v>
      </c>
      <c r="AH3" s="96">
        <f t="shared" si="1"/>
        <v>41821</v>
      </c>
      <c r="AI3" s="96">
        <f t="shared" si="1"/>
        <v>41852</v>
      </c>
      <c r="AJ3" s="96">
        <f t="shared" si="1"/>
        <v>41883</v>
      </c>
      <c r="AK3" s="96">
        <f t="shared" si="1"/>
        <v>41913</v>
      </c>
      <c r="AL3" s="96">
        <f t="shared" si="1"/>
        <v>41944</v>
      </c>
      <c r="AM3" s="96">
        <f t="shared" si="1"/>
        <v>41974</v>
      </c>
      <c r="AO3" s="97" t="str">
        <f>"1Q"&amp;TEXT(AM3,"yy")</f>
        <v>1Q14</v>
      </c>
      <c r="AP3" s="97" t="str">
        <f>"2Q"&amp;TEXT(AM3,"yy")</f>
        <v>2Q14</v>
      </c>
      <c r="AQ3" s="97" t="str">
        <f>"3Q"&amp;TEXT(AM3,"yy")</f>
        <v>3Q14</v>
      </c>
      <c r="AR3" s="97" t="str">
        <f>"4Q"&amp;TEXT(AM3,"yy")</f>
        <v>4Q14</v>
      </c>
      <c r="AT3" s="97" t="str">
        <f>"FY"&amp;TEXT(AM3,"yy")</f>
        <v>FY14</v>
      </c>
      <c r="AW3" s="96">
        <f t="shared" ref="AW3:BH3" si="2">INDEX(Months,AW$4)</f>
        <v>42005</v>
      </c>
      <c r="AX3" s="96">
        <f t="shared" si="2"/>
        <v>42036</v>
      </c>
      <c r="AY3" s="96">
        <f t="shared" si="2"/>
        <v>42064</v>
      </c>
      <c r="AZ3" s="96">
        <f t="shared" si="2"/>
        <v>42095</v>
      </c>
      <c r="BA3" s="96">
        <f t="shared" si="2"/>
        <v>42125</v>
      </c>
      <c r="BB3" s="96">
        <f t="shared" si="2"/>
        <v>42156</v>
      </c>
      <c r="BC3" s="96">
        <f t="shared" si="2"/>
        <v>42186</v>
      </c>
      <c r="BD3" s="96">
        <f t="shared" si="2"/>
        <v>42217</v>
      </c>
      <c r="BE3" s="96">
        <f t="shared" si="2"/>
        <v>42248</v>
      </c>
      <c r="BF3" s="96">
        <f t="shared" si="2"/>
        <v>42278</v>
      </c>
      <c r="BG3" s="96">
        <f t="shared" si="2"/>
        <v>42309</v>
      </c>
      <c r="BH3" s="96">
        <f t="shared" si="2"/>
        <v>42339</v>
      </c>
      <c r="BJ3" s="97" t="str">
        <f>"1Q"&amp;TEXT(BH3,"yy")</f>
        <v>1Q15</v>
      </c>
      <c r="BK3" s="97" t="str">
        <f>"2Q"&amp;TEXT(BH3,"yy")</f>
        <v>2Q15</v>
      </c>
      <c r="BL3" s="97" t="str">
        <f>"3Q"&amp;TEXT(BH3,"yy")</f>
        <v>3Q15</v>
      </c>
      <c r="BM3" s="97" t="str">
        <f>"4Q"&amp;TEXT(BH3,"yy")</f>
        <v>4Q15</v>
      </c>
      <c r="BO3" s="97" t="str">
        <f>"FY"&amp;TEXT(BH3,"yy")</f>
        <v>FY15</v>
      </c>
    </row>
    <row r="4" spans="1:67" s="98" customFormat="1" ht="18" customHeight="1" x14ac:dyDescent="0.25">
      <c r="B4" s="99" t="s">
        <v>9</v>
      </c>
      <c r="G4" s="100">
        <v>1</v>
      </c>
      <c r="H4" s="100">
        <v>2</v>
      </c>
      <c r="I4" s="100">
        <v>3</v>
      </c>
      <c r="J4" s="100">
        <v>4</v>
      </c>
      <c r="K4" s="100">
        <v>5</v>
      </c>
      <c r="L4" s="100">
        <v>6</v>
      </c>
      <c r="M4" s="100">
        <v>7</v>
      </c>
      <c r="N4" s="100">
        <v>8</v>
      </c>
      <c r="O4" s="100">
        <v>9</v>
      </c>
      <c r="P4" s="100">
        <v>10</v>
      </c>
      <c r="Q4" s="100">
        <v>11</v>
      </c>
      <c r="R4" s="100">
        <v>12</v>
      </c>
      <c r="AB4" s="100">
        <v>13</v>
      </c>
      <c r="AC4" s="100">
        <v>14</v>
      </c>
      <c r="AD4" s="100">
        <v>15</v>
      </c>
      <c r="AE4" s="100">
        <v>16</v>
      </c>
      <c r="AF4" s="100">
        <v>17</v>
      </c>
      <c r="AG4" s="100">
        <v>18</v>
      </c>
      <c r="AH4" s="100">
        <v>19</v>
      </c>
      <c r="AI4" s="100">
        <v>20</v>
      </c>
      <c r="AJ4" s="100">
        <v>21</v>
      </c>
      <c r="AK4" s="100">
        <v>22</v>
      </c>
      <c r="AL4" s="100">
        <v>23</v>
      </c>
      <c r="AM4" s="100">
        <v>24</v>
      </c>
      <c r="AW4" s="100">
        <v>25</v>
      </c>
      <c r="AX4" s="100">
        <v>26</v>
      </c>
      <c r="AY4" s="100">
        <v>27</v>
      </c>
      <c r="AZ4" s="100">
        <v>28</v>
      </c>
      <c r="BA4" s="100">
        <v>29</v>
      </c>
      <c r="BB4" s="100">
        <v>30</v>
      </c>
      <c r="BC4" s="100">
        <v>31</v>
      </c>
      <c r="BD4" s="100">
        <v>32</v>
      </c>
      <c r="BE4" s="100">
        <v>33</v>
      </c>
      <c r="BF4" s="100">
        <v>34</v>
      </c>
      <c r="BG4" s="100">
        <v>35</v>
      </c>
      <c r="BH4" s="100">
        <v>36</v>
      </c>
    </row>
    <row r="5" spans="1:67" ht="18" customHeight="1" x14ac:dyDescent="0.25"/>
    <row r="6" spans="1:67" s="136" customFormat="1" ht="18" hidden="1" customHeight="1" x14ac:dyDescent="0.25">
      <c r="B6" s="136" t="s">
        <v>334</v>
      </c>
    </row>
    <row r="7" spans="1:67" s="136" customFormat="1" ht="18" hidden="1" customHeight="1" x14ac:dyDescent="0.25">
      <c r="C7" s="136" t="s">
        <v>84</v>
      </c>
      <c r="G7" s="161">
        <f t="shared" ref="G7:R7" si="3">INDEX(G23:G26,$C$10)</f>
        <v>1714.25</v>
      </c>
      <c r="H7" s="161">
        <f t="shared" si="3"/>
        <v>1714.25</v>
      </c>
      <c r="I7" s="161">
        <f t="shared" si="3"/>
        <v>1714.25</v>
      </c>
      <c r="J7" s="161">
        <f t="shared" si="3"/>
        <v>1714.25</v>
      </c>
      <c r="K7" s="161">
        <f t="shared" si="3"/>
        <v>1714.25</v>
      </c>
      <c r="L7" s="161">
        <f t="shared" si="3"/>
        <v>1714.25</v>
      </c>
      <c r="M7" s="161">
        <f t="shared" si="3"/>
        <v>1746.1025</v>
      </c>
      <c r="N7" s="161">
        <f t="shared" si="3"/>
        <v>1746.1025</v>
      </c>
      <c r="O7" s="161">
        <f t="shared" si="3"/>
        <v>1746.1025</v>
      </c>
      <c r="P7" s="161">
        <f t="shared" si="3"/>
        <v>1746.1025</v>
      </c>
      <c r="Q7" s="161">
        <f t="shared" si="3"/>
        <v>1746.1025</v>
      </c>
      <c r="R7" s="161">
        <f t="shared" si="3"/>
        <v>1746.1025</v>
      </c>
      <c r="S7" s="162"/>
      <c r="T7" s="161">
        <f t="shared" ref="T7" si="4">SUM(G7:I7)</f>
        <v>5142.75</v>
      </c>
      <c r="U7" s="161">
        <f t="shared" ref="U7" si="5">SUM(J7:L7)</f>
        <v>5142.75</v>
      </c>
      <c r="V7" s="161">
        <f t="shared" ref="V7" si="6">SUM(M7:O7)</f>
        <v>5238.3074999999999</v>
      </c>
      <c r="W7" s="161">
        <f t="shared" ref="W7" si="7">SUM(P7:R7)</f>
        <v>5238.3074999999999</v>
      </c>
      <c r="X7" s="161"/>
      <c r="Y7" s="161">
        <f t="shared" ref="Y7" si="8">SUM(G7:R7)</f>
        <v>20762.115000000005</v>
      </c>
      <c r="Z7" s="162"/>
      <c r="AA7" s="162"/>
      <c r="AB7" s="161">
        <f t="shared" ref="AB7:AM7" si="9">INDEX(AB23:AB26,$C$10)</f>
        <v>1900</v>
      </c>
      <c r="AC7" s="161">
        <f t="shared" si="9"/>
        <v>1850</v>
      </c>
      <c r="AD7" s="161">
        <f t="shared" si="9"/>
        <v>1900</v>
      </c>
      <c r="AE7" s="161">
        <f t="shared" si="9"/>
        <v>1878.4624999999999</v>
      </c>
      <c r="AF7" s="161">
        <f t="shared" si="9"/>
        <v>1878.4624999999999</v>
      </c>
      <c r="AG7" s="161">
        <f t="shared" si="9"/>
        <v>1878.4624999999999</v>
      </c>
      <c r="AH7" s="161">
        <f t="shared" si="9"/>
        <v>1907.1413749999999</v>
      </c>
      <c r="AI7" s="161">
        <f t="shared" si="9"/>
        <v>1907.1413749999999</v>
      </c>
      <c r="AJ7" s="161">
        <f t="shared" si="9"/>
        <v>1907.1413749999999</v>
      </c>
      <c r="AK7" s="161">
        <f t="shared" si="9"/>
        <v>1907.1413749999999</v>
      </c>
      <c r="AL7" s="161">
        <f t="shared" si="9"/>
        <v>1907.1413749999999</v>
      </c>
      <c r="AM7" s="161">
        <f t="shared" si="9"/>
        <v>1907.1413749999999</v>
      </c>
      <c r="AN7" s="162"/>
      <c r="AO7" s="161">
        <f t="shared" ref="AO7" si="10">SUM(AB7:AD7)</f>
        <v>5650</v>
      </c>
      <c r="AP7" s="161">
        <f t="shared" ref="AP7" si="11">SUM(AE7:AG7)</f>
        <v>5635.3874999999998</v>
      </c>
      <c r="AQ7" s="161">
        <f t="shared" ref="AQ7" si="12">SUM(AH7:AJ7)</f>
        <v>5721.4241249999995</v>
      </c>
      <c r="AR7" s="161">
        <f t="shared" ref="AR7" si="13">SUM(AK7:AM7)</f>
        <v>5721.4241249999995</v>
      </c>
      <c r="AS7" s="161"/>
      <c r="AT7" s="161">
        <f t="shared" ref="AT7" si="14">SUM(AB7:AM7)</f>
        <v>22728.235749999996</v>
      </c>
      <c r="AU7" s="162"/>
      <c r="AV7" s="162"/>
      <c r="AW7" s="161">
        <f t="shared" ref="AW7:BH7" si="15">INDEX(AW23:AW26,$C$10)</f>
        <v>2002.832625</v>
      </c>
      <c r="AX7" s="161">
        <f t="shared" si="15"/>
        <v>1947.832625</v>
      </c>
      <c r="AY7" s="161">
        <f t="shared" si="15"/>
        <v>2002.832625</v>
      </c>
      <c r="AZ7" s="161">
        <f t="shared" si="15"/>
        <v>1979.1413749999999</v>
      </c>
      <c r="BA7" s="161">
        <f t="shared" si="15"/>
        <v>1979.1413749999999</v>
      </c>
      <c r="BB7" s="161">
        <f t="shared" si="15"/>
        <v>1979.1413749999999</v>
      </c>
      <c r="BC7" s="161">
        <f t="shared" si="15"/>
        <v>2008.68061625</v>
      </c>
      <c r="BD7" s="161">
        <f t="shared" si="15"/>
        <v>2008.68061625</v>
      </c>
      <c r="BE7" s="161">
        <f t="shared" si="15"/>
        <v>2008.68061625</v>
      </c>
      <c r="BF7" s="161">
        <f t="shared" si="15"/>
        <v>2008.68061625</v>
      </c>
      <c r="BG7" s="161">
        <f t="shared" si="15"/>
        <v>2008.68061625</v>
      </c>
      <c r="BH7" s="161">
        <f t="shared" si="15"/>
        <v>2008.68061625</v>
      </c>
      <c r="BI7" s="162"/>
      <c r="BJ7" s="161">
        <f t="shared" ref="BJ7" si="16">SUM(AW7:AY7)</f>
        <v>5953.497875</v>
      </c>
      <c r="BK7" s="161">
        <f t="shared" ref="BK7" si="17">SUM(AZ7:BB7)</f>
        <v>5937.4241249999995</v>
      </c>
      <c r="BL7" s="161">
        <f t="shared" ref="BL7" si="18">SUM(BC7:BE7)</f>
        <v>6026.0418487500001</v>
      </c>
      <c r="BM7" s="161">
        <f t="shared" ref="BM7" si="19">SUM(BF7:BH7)</f>
        <v>6026.0418487500001</v>
      </c>
      <c r="BN7" s="161"/>
      <c r="BO7" s="161">
        <f t="shared" ref="BO7" si="20">SUM(AW7:BH7)</f>
        <v>23943.005697499997</v>
      </c>
    </row>
    <row r="8" spans="1:67" s="139" customFormat="1" ht="18" hidden="1" customHeight="1" x14ac:dyDescent="0.25">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row>
    <row r="9" spans="1:67" s="139" customFormat="1" ht="18" hidden="1" customHeight="1" thickBot="1" x14ac:dyDescent="0.3">
      <c r="B9" s="136" t="s">
        <v>331</v>
      </c>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row>
    <row r="10" spans="1:67" s="139" customFormat="1" ht="18" hidden="1" customHeight="1" thickBot="1" x14ac:dyDescent="0.3">
      <c r="C10" s="140">
        <f>MATCH(Dashboard!$G$24,Other_GnA_Cost_Cases,0)</f>
        <v>2</v>
      </c>
      <c r="D10" s="139" t="str">
        <f>$C$22</f>
        <v>Other G&amp;A Cost Cases</v>
      </c>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163"/>
      <c r="BK10" s="163"/>
      <c r="BL10" s="163"/>
      <c r="BM10" s="163"/>
      <c r="BN10" s="163"/>
      <c r="BO10" s="163"/>
    </row>
    <row r="11" spans="1:67" s="139" customFormat="1" ht="18" hidden="1" customHeight="1" x14ac:dyDescent="0.25">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3"/>
      <c r="BK11" s="163"/>
      <c r="BL11" s="163"/>
      <c r="BM11" s="163"/>
      <c r="BN11" s="163"/>
      <c r="BO11" s="163"/>
    </row>
    <row r="12" spans="1:67" s="139" customFormat="1" ht="18" hidden="1" customHeight="1" x14ac:dyDescent="0.25">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row>
    <row r="13" spans="1:67" s="139" customFormat="1" ht="18" hidden="1" customHeight="1" x14ac:dyDescent="0.25">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163"/>
      <c r="BK13" s="163"/>
      <c r="BL13" s="163"/>
      <c r="BM13" s="163"/>
      <c r="BN13" s="163"/>
      <c r="BO13" s="163"/>
    </row>
    <row r="14" spans="1:67" s="139" customFormat="1" ht="18" hidden="1" customHeight="1" x14ac:dyDescent="0.25">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c r="BH14" s="163"/>
      <c r="BI14" s="163"/>
      <c r="BJ14" s="163"/>
      <c r="BK14" s="163"/>
      <c r="BL14" s="163"/>
      <c r="BM14" s="163"/>
      <c r="BN14" s="163"/>
      <c r="BO14" s="163"/>
    </row>
    <row r="15" spans="1:67" s="139" customFormat="1" ht="18" hidden="1" customHeight="1" x14ac:dyDescent="0.25">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3"/>
      <c r="BM15" s="163"/>
      <c r="BN15" s="163"/>
      <c r="BO15" s="163"/>
    </row>
    <row r="16" spans="1:67" s="139" customFormat="1" ht="18" hidden="1" customHeight="1" x14ac:dyDescent="0.25">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3"/>
      <c r="BN16" s="163"/>
      <c r="BO16" s="163"/>
    </row>
    <row r="17" spans="1:68" s="139" customFormat="1" ht="18" hidden="1" customHeight="1" x14ac:dyDescent="0.25">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c r="BL17" s="163"/>
      <c r="BM17" s="163"/>
      <c r="BN17" s="163"/>
      <c r="BO17" s="163"/>
    </row>
    <row r="18" spans="1:68" s="139" customFormat="1" ht="18" hidden="1" customHeight="1" x14ac:dyDescent="0.25">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163"/>
      <c r="BJ18" s="163"/>
      <c r="BK18" s="163"/>
      <c r="BL18" s="163"/>
      <c r="BM18" s="163"/>
      <c r="BN18" s="163"/>
      <c r="BO18" s="163"/>
    </row>
    <row r="19" spans="1:68" s="139" customFormat="1" ht="18" hidden="1" customHeight="1" x14ac:dyDescent="0.25">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row>
    <row r="20" spans="1:68" ht="18" customHeight="1" x14ac:dyDescent="0.25">
      <c r="B20" s="102" t="s">
        <v>306</v>
      </c>
      <c r="C20" s="102"/>
      <c r="D20" s="102"/>
      <c r="E20" s="102"/>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c r="BO20" s="147"/>
    </row>
    <row r="21" spans="1:68" ht="18" customHeight="1" x14ac:dyDescent="0.25">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c r="BO21" s="147"/>
    </row>
    <row r="22" spans="1:68" ht="18" customHeight="1" x14ac:dyDescent="0.25">
      <c r="C22" s="95" t="s">
        <v>235</v>
      </c>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N22" s="147"/>
      <c r="BO22" s="147"/>
    </row>
    <row r="23" spans="1:68" ht="18" customHeight="1" x14ac:dyDescent="0.25">
      <c r="D23" s="103" t="s">
        <v>28</v>
      </c>
      <c r="E23" s="104"/>
      <c r="G23" s="148">
        <f>G140</f>
        <v>1714.25</v>
      </c>
      <c r="H23" s="148">
        <f t="shared" ref="H23:R23" si="21">H140</f>
        <v>1714.25</v>
      </c>
      <c r="I23" s="148">
        <f t="shared" si="21"/>
        <v>1714.25</v>
      </c>
      <c r="J23" s="148">
        <f t="shared" si="21"/>
        <v>1714.25</v>
      </c>
      <c r="K23" s="148">
        <f t="shared" si="21"/>
        <v>1714.25</v>
      </c>
      <c r="L23" s="148">
        <f t="shared" si="21"/>
        <v>1714.25</v>
      </c>
      <c r="M23" s="148">
        <f t="shared" si="21"/>
        <v>1746.1025</v>
      </c>
      <c r="N23" s="148">
        <f t="shared" si="21"/>
        <v>1746.1025</v>
      </c>
      <c r="O23" s="148">
        <f t="shared" si="21"/>
        <v>1746.1025</v>
      </c>
      <c r="P23" s="148">
        <f t="shared" si="21"/>
        <v>1746.1025</v>
      </c>
      <c r="Q23" s="148">
        <f t="shared" si="21"/>
        <v>1746.1025</v>
      </c>
      <c r="R23" s="148">
        <f t="shared" si="21"/>
        <v>1746.1025</v>
      </c>
      <c r="S23" s="147"/>
      <c r="T23" s="149">
        <f t="shared" ref="T23:T26" si="22">SUM(G23:I23)</f>
        <v>5142.75</v>
      </c>
      <c r="U23" s="149">
        <f t="shared" ref="U23:U26" si="23">SUM(J23:L23)</f>
        <v>5142.75</v>
      </c>
      <c r="V23" s="149">
        <f t="shared" ref="V23:V26" si="24">SUM(M23:O23)</f>
        <v>5238.3074999999999</v>
      </c>
      <c r="W23" s="149">
        <f t="shared" ref="W23:W26" si="25">SUM(P23:R23)</f>
        <v>5238.3074999999999</v>
      </c>
      <c r="X23" s="149"/>
      <c r="Y23" s="149">
        <f t="shared" ref="Y23:Y26" si="26">SUM(G23:R23)</f>
        <v>20762.115000000005</v>
      </c>
      <c r="Z23" s="147"/>
      <c r="AA23" s="147"/>
      <c r="AB23" s="148">
        <f>AB140</f>
        <v>1878.4624999999999</v>
      </c>
      <c r="AC23" s="148">
        <f t="shared" ref="AC23:AM23" si="27">AC140</f>
        <v>1878.4624999999999</v>
      </c>
      <c r="AD23" s="148">
        <f t="shared" si="27"/>
        <v>1878.4624999999999</v>
      </c>
      <c r="AE23" s="148">
        <f t="shared" si="27"/>
        <v>1878.4624999999999</v>
      </c>
      <c r="AF23" s="148">
        <f t="shared" si="27"/>
        <v>1878.4624999999999</v>
      </c>
      <c r="AG23" s="148">
        <f t="shared" si="27"/>
        <v>1878.4624999999999</v>
      </c>
      <c r="AH23" s="148">
        <f t="shared" si="27"/>
        <v>1907.1413749999999</v>
      </c>
      <c r="AI23" s="148">
        <f t="shared" si="27"/>
        <v>1907.1413749999999</v>
      </c>
      <c r="AJ23" s="148">
        <f t="shared" si="27"/>
        <v>1907.1413749999999</v>
      </c>
      <c r="AK23" s="148">
        <f t="shared" si="27"/>
        <v>1907.1413749999999</v>
      </c>
      <c r="AL23" s="148">
        <f t="shared" si="27"/>
        <v>1907.1413749999999</v>
      </c>
      <c r="AM23" s="148">
        <f t="shared" si="27"/>
        <v>1907.1413749999999</v>
      </c>
      <c r="AN23" s="147"/>
      <c r="AO23" s="149">
        <f t="shared" ref="AO23:AO26" si="28">SUM(AB23:AD23)</f>
        <v>5635.3874999999998</v>
      </c>
      <c r="AP23" s="149">
        <f t="shared" ref="AP23:AP26" si="29">SUM(AE23:AG23)</f>
        <v>5635.3874999999998</v>
      </c>
      <c r="AQ23" s="149">
        <f t="shared" ref="AQ23:AQ26" si="30">SUM(AH23:AJ23)</f>
        <v>5721.4241249999995</v>
      </c>
      <c r="AR23" s="149">
        <f t="shared" ref="AR23:AR26" si="31">SUM(AK23:AM23)</f>
        <v>5721.4241249999995</v>
      </c>
      <c r="AS23" s="149"/>
      <c r="AT23" s="149">
        <f t="shared" ref="AT23:AT26" si="32">SUM(AB23:AM23)</f>
        <v>22713.623249999997</v>
      </c>
      <c r="AU23" s="147"/>
      <c r="AV23" s="147"/>
      <c r="AW23" s="148">
        <f>AW140</f>
        <v>1979.1413749999999</v>
      </c>
      <c r="AX23" s="148">
        <f t="shared" ref="AX23:BH23" si="33">AX140</f>
        <v>1979.1413749999999</v>
      </c>
      <c r="AY23" s="148">
        <f t="shared" si="33"/>
        <v>1979.1413749999999</v>
      </c>
      <c r="AZ23" s="148">
        <f t="shared" si="33"/>
        <v>1979.1413749999999</v>
      </c>
      <c r="BA23" s="148">
        <f t="shared" si="33"/>
        <v>1979.1413749999999</v>
      </c>
      <c r="BB23" s="148">
        <f t="shared" si="33"/>
        <v>1979.1413749999999</v>
      </c>
      <c r="BC23" s="148">
        <f t="shared" si="33"/>
        <v>2008.68061625</v>
      </c>
      <c r="BD23" s="148">
        <f t="shared" si="33"/>
        <v>2008.68061625</v>
      </c>
      <c r="BE23" s="148">
        <f t="shared" si="33"/>
        <v>2008.68061625</v>
      </c>
      <c r="BF23" s="148">
        <f t="shared" si="33"/>
        <v>2008.68061625</v>
      </c>
      <c r="BG23" s="148">
        <f t="shared" si="33"/>
        <v>2008.68061625</v>
      </c>
      <c r="BH23" s="148">
        <f t="shared" si="33"/>
        <v>2008.68061625</v>
      </c>
      <c r="BI23" s="147"/>
      <c r="BJ23" s="149">
        <f t="shared" ref="BJ23:BJ26" si="34">SUM(AW23:AY23)</f>
        <v>5937.4241249999995</v>
      </c>
      <c r="BK23" s="149">
        <f t="shared" ref="BK23:BK26" si="35">SUM(AZ23:BB23)</f>
        <v>5937.4241249999995</v>
      </c>
      <c r="BL23" s="149">
        <f t="shared" ref="BL23:BL26" si="36">SUM(BC23:BE23)</f>
        <v>6026.0418487500001</v>
      </c>
      <c r="BM23" s="149">
        <f t="shared" ref="BM23:BM26" si="37">SUM(BF23:BH23)</f>
        <v>6026.0418487500001</v>
      </c>
      <c r="BN23" s="149"/>
      <c r="BO23" s="149">
        <f t="shared" ref="BO23:BO26" si="38">SUM(AW23:BH23)</f>
        <v>23926.931947499997</v>
      </c>
    </row>
    <row r="24" spans="1:68" ht="18" customHeight="1" x14ac:dyDescent="0.25">
      <c r="D24" s="106" t="s">
        <v>346</v>
      </c>
      <c r="E24" s="107"/>
      <c r="G24" s="148">
        <f>G248</f>
        <v>1714.25</v>
      </c>
      <c r="H24" s="148">
        <f t="shared" ref="H24:R24" si="39">H248</f>
        <v>1714.25</v>
      </c>
      <c r="I24" s="148">
        <f t="shared" si="39"/>
        <v>1714.25</v>
      </c>
      <c r="J24" s="148">
        <f t="shared" si="39"/>
        <v>1714.25</v>
      </c>
      <c r="K24" s="148">
        <f t="shared" si="39"/>
        <v>1714.25</v>
      </c>
      <c r="L24" s="148">
        <f t="shared" si="39"/>
        <v>1714.25</v>
      </c>
      <c r="M24" s="148">
        <f t="shared" si="39"/>
        <v>1746.1025</v>
      </c>
      <c r="N24" s="148">
        <f t="shared" si="39"/>
        <v>1746.1025</v>
      </c>
      <c r="O24" s="148">
        <f t="shared" si="39"/>
        <v>1746.1025</v>
      </c>
      <c r="P24" s="148">
        <f t="shared" si="39"/>
        <v>1746.1025</v>
      </c>
      <c r="Q24" s="148">
        <f t="shared" si="39"/>
        <v>1746.1025</v>
      </c>
      <c r="R24" s="148">
        <f t="shared" si="39"/>
        <v>1746.1025</v>
      </c>
      <c r="S24" s="147"/>
      <c r="T24" s="149">
        <f t="shared" si="22"/>
        <v>5142.75</v>
      </c>
      <c r="U24" s="149">
        <f t="shared" si="23"/>
        <v>5142.75</v>
      </c>
      <c r="V24" s="149">
        <f t="shared" si="24"/>
        <v>5238.3074999999999</v>
      </c>
      <c r="W24" s="149">
        <f t="shared" si="25"/>
        <v>5238.3074999999999</v>
      </c>
      <c r="X24" s="149"/>
      <c r="Y24" s="149">
        <f t="shared" si="26"/>
        <v>20762.115000000005</v>
      </c>
      <c r="Z24" s="147"/>
      <c r="AA24" s="147"/>
      <c r="AB24" s="148">
        <f>AB248</f>
        <v>1900</v>
      </c>
      <c r="AC24" s="148">
        <f t="shared" ref="AC24:AM24" si="40">AC248</f>
        <v>1850</v>
      </c>
      <c r="AD24" s="148">
        <f t="shared" si="40"/>
        <v>1900</v>
      </c>
      <c r="AE24" s="148">
        <f t="shared" si="40"/>
        <v>1878.4624999999999</v>
      </c>
      <c r="AF24" s="148">
        <f t="shared" si="40"/>
        <v>1878.4624999999999</v>
      </c>
      <c r="AG24" s="148">
        <f t="shared" si="40"/>
        <v>1878.4624999999999</v>
      </c>
      <c r="AH24" s="148">
        <f t="shared" si="40"/>
        <v>1907.1413749999999</v>
      </c>
      <c r="AI24" s="148">
        <f t="shared" si="40"/>
        <v>1907.1413749999999</v>
      </c>
      <c r="AJ24" s="148">
        <f t="shared" si="40"/>
        <v>1907.1413749999999</v>
      </c>
      <c r="AK24" s="148">
        <f t="shared" si="40"/>
        <v>1907.1413749999999</v>
      </c>
      <c r="AL24" s="148">
        <f t="shared" si="40"/>
        <v>1907.1413749999999</v>
      </c>
      <c r="AM24" s="148">
        <f t="shared" si="40"/>
        <v>1907.1413749999999</v>
      </c>
      <c r="AN24" s="147"/>
      <c r="AO24" s="149">
        <f t="shared" si="28"/>
        <v>5650</v>
      </c>
      <c r="AP24" s="149">
        <f t="shared" si="29"/>
        <v>5635.3874999999998</v>
      </c>
      <c r="AQ24" s="149">
        <f t="shared" si="30"/>
        <v>5721.4241249999995</v>
      </c>
      <c r="AR24" s="149">
        <f t="shared" si="31"/>
        <v>5721.4241249999995</v>
      </c>
      <c r="AS24" s="149"/>
      <c r="AT24" s="149">
        <f t="shared" si="32"/>
        <v>22728.235749999996</v>
      </c>
      <c r="AU24" s="147"/>
      <c r="AV24" s="147"/>
      <c r="AW24" s="148">
        <f>AW248</f>
        <v>2002.832625</v>
      </c>
      <c r="AX24" s="148">
        <f t="shared" ref="AX24:BH24" si="41">AX248</f>
        <v>1947.832625</v>
      </c>
      <c r="AY24" s="148">
        <f t="shared" si="41"/>
        <v>2002.832625</v>
      </c>
      <c r="AZ24" s="148">
        <f t="shared" si="41"/>
        <v>1979.1413749999999</v>
      </c>
      <c r="BA24" s="148">
        <f t="shared" si="41"/>
        <v>1979.1413749999999</v>
      </c>
      <c r="BB24" s="148">
        <f t="shared" si="41"/>
        <v>1979.1413749999999</v>
      </c>
      <c r="BC24" s="148">
        <f t="shared" si="41"/>
        <v>2008.68061625</v>
      </c>
      <c r="BD24" s="148">
        <f t="shared" si="41"/>
        <v>2008.68061625</v>
      </c>
      <c r="BE24" s="148">
        <f t="shared" si="41"/>
        <v>2008.68061625</v>
      </c>
      <c r="BF24" s="148">
        <f t="shared" si="41"/>
        <v>2008.68061625</v>
      </c>
      <c r="BG24" s="148">
        <f t="shared" si="41"/>
        <v>2008.68061625</v>
      </c>
      <c r="BH24" s="148">
        <f t="shared" si="41"/>
        <v>2008.68061625</v>
      </c>
      <c r="BI24" s="147"/>
      <c r="BJ24" s="149">
        <f t="shared" si="34"/>
        <v>5953.497875</v>
      </c>
      <c r="BK24" s="149">
        <f t="shared" si="35"/>
        <v>5937.4241249999995</v>
      </c>
      <c r="BL24" s="149">
        <f t="shared" si="36"/>
        <v>6026.0418487500001</v>
      </c>
      <c r="BM24" s="149">
        <f t="shared" si="37"/>
        <v>6026.0418487500001</v>
      </c>
      <c r="BN24" s="149"/>
      <c r="BO24" s="149">
        <f t="shared" si="38"/>
        <v>23943.005697499997</v>
      </c>
    </row>
    <row r="25" spans="1:68" ht="18" customHeight="1" x14ac:dyDescent="0.25">
      <c r="D25" s="106" t="s">
        <v>348</v>
      </c>
      <c r="E25" s="107"/>
      <c r="G25" s="148">
        <f>G257</f>
        <v>1714.25</v>
      </c>
      <c r="H25" s="148">
        <f t="shared" ref="H25:R25" si="42">H257</f>
        <v>1714.25</v>
      </c>
      <c r="I25" s="148">
        <f t="shared" si="42"/>
        <v>1714.25</v>
      </c>
      <c r="J25" s="148">
        <f t="shared" si="42"/>
        <v>1714.25</v>
      </c>
      <c r="K25" s="148">
        <f t="shared" si="42"/>
        <v>1714.25</v>
      </c>
      <c r="L25" s="148">
        <f t="shared" si="42"/>
        <v>1714.25</v>
      </c>
      <c r="M25" s="148">
        <f t="shared" si="42"/>
        <v>1746.1025</v>
      </c>
      <c r="N25" s="148">
        <f t="shared" si="42"/>
        <v>1746.1025</v>
      </c>
      <c r="O25" s="148">
        <f t="shared" si="42"/>
        <v>1746.1025</v>
      </c>
      <c r="P25" s="148">
        <f t="shared" si="42"/>
        <v>1746.1025</v>
      </c>
      <c r="Q25" s="148">
        <f t="shared" si="42"/>
        <v>1746.1025</v>
      </c>
      <c r="R25" s="148">
        <f t="shared" si="42"/>
        <v>1746.1025</v>
      </c>
      <c r="S25" s="147"/>
      <c r="T25" s="149">
        <f t="shared" ref="T25" si="43">SUM(G25:I25)</f>
        <v>5142.75</v>
      </c>
      <c r="U25" s="149">
        <f t="shared" ref="U25" si="44">SUM(J25:L25)</f>
        <v>5142.75</v>
      </c>
      <c r="V25" s="149">
        <f t="shared" ref="V25" si="45">SUM(M25:O25)</f>
        <v>5238.3074999999999</v>
      </c>
      <c r="W25" s="149">
        <f t="shared" ref="W25" si="46">SUM(P25:R25)</f>
        <v>5238.3074999999999</v>
      </c>
      <c r="X25" s="149"/>
      <c r="Y25" s="149">
        <f t="shared" ref="Y25" si="47">SUM(G25:R25)</f>
        <v>20762.115000000005</v>
      </c>
      <c r="Z25" s="147"/>
      <c r="AA25" s="147"/>
      <c r="AB25" s="148">
        <f>AB257</f>
        <v>1900</v>
      </c>
      <c r="AC25" s="148">
        <f t="shared" ref="AC25:AM25" si="48">AC257</f>
        <v>1850</v>
      </c>
      <c r="AD25" s="148">
        <f t="shared" si="48"/>
        <v>1900</v>
      </c>
      <c r="AE25" s="148">
        <f t="shared" si="48"/>
        <v>1878.4624999999999</v>
      </c>
      <c r="AF25" s="148">
        <f t="shared" si="48"/>
        <v>1878.4624999999999</v>
      </c>
      <c r="AG25" s="148">
        <f t="shared" si="48"/>
        <v>1878.4624999999999</v>
      </c>
      <c r="AH25" s="148">
        <f t="shared" si="48"/>
        <v>2207.1413750000002</v>
      </c>
      <c r="AI25" s="148">
        <f t="shared" si="48"/>
        <v>2207.1413750000002</v>
      </c>
      <c r="AJ25" s="148">
        <f t="shared" si="48"/>
        <v>2207.1413750000002</v>
      </c>
      <c r="AK25" s="148">
        <f t="shared" si="48"/>
        <v>2207.1413750000002</v>
      </c>
      <c r="AL25" s="148">
        <f t="shared" si="48"/>
        <v>2207.1413750000002</v>
      </c>
      <c r="AM25" s="148">
        <f t="shared" si="48"/>
        <v>2207.1413750000002</v>
      </c>
      <c r="AN25" s="147"/>
      <c r="AO25" s="149">
        <f t="shared" ref="AO25" si="49">SUM(AB25:AD25)</f>
        <v>5650</v>
      </c>
      <c r="AP25" s="149">
        <f t="shared" si="29"/>
        <v>5635.3874999999998</v>
      </c>
      <c r="AQ25" s="149">
        <f t="shared" si="30"/>
        <v>6621.4241250000005</v>
      </c>
      <c r="AR25" s="149">
        <f t="shared" si="31"/>
        <v>6621.4241250000005</v>
      </c>
      <c r="AS25" s="149"/>
      <c r="AT25" s="149">
        <f t="shared" si="32"/>
        <v>24528.235749999996</v>
      </c>
      <c r="AU25" s="147"/>
      <c r="AV25" s="147"/>
      <c r="AW25" s="148">
        <f>AW257</f>
        <v>2302.832625</v>
      </c>
      <c r="AX25" s="148">
        <f t="shared" ref="AX25:BH25" si="50">AX257</f>
        <v>2247.832625</v>
      </c>
      <c r="AY25" s="148">
        <f t="shared" si="50"/>
        <v>2302.832625</v>
      </c>
      <c r="AZ25" s="148">
        <f t="shared" si="50"/>
        <v>2279.1413750000002</v>
      </c>
      <c r="BA25" s="148">
        <f t="shared" si="50"/>
        <v>2279.1413750000002</v>
      </c>
      <c r="BB25" s="148">
        <f t="shared" si="50"/>
        <v>2279.1413750000002</v>
      </c>
      <c r="BC25" s="148">
        <f t="shared" si="50"/>
        <v>2308.6806162499997</v>
      </c>
      <c r="BD25" s="148">
        <f t="shared" si="50"/>
        <v>2308.6806162499997</v>
      </c>
      <c r="BE25" s="148">
        <f t="shared" si="50"/>
        <v>2308.6806162499997</v>
      </c>
      <c r="BF25" s="148">
        <f t="shared" si="50"/>
        <v>2308.6806162499997</v>
      </c>
      <c r="BG25" s="148">
        <f t="shared" si="50"/>
        <v>2308.6806162499997</v>
      </c>
      <c r="BH25" s="148">
        <f t="shared" si="50"/>
        <v>2308.6806162499997</v>
      </c>
      <c r="BI25" s="147"/>
      <c r="BJ25" s="149">
        <f t="shared" ref="BJ25" si="51">SUM(AW25:AY25)</f>
        <v>6853.497875</v>
      </c>
      <c r="BK25" s="149">
        <f t="shared" si="35"/>
        <v>6837.4241250000005</v>
      </c>
      <c r="BL25" s="149">
        <f t="shared" si="36"/>
        <v>6926.0418487499992</v>
      </c>
      <c r="BM25" s="149">
        <f t="shared" si="37"/>
        <v>6926.0418487499992</v>
      </c>
      <c r="BN25" s="149"/>
      <c r="BO25" s="149">
        <f t="shared" si="38"/>
        <v>27543.005697499997</v>
      </c>
    </row>
    <row r="26" spans="1:68" ht="18" customHeight="1" x14ac:dyDescent="0.25">
      <c r="D26" s="108" t="s">
        <v>25</v>
      </c>
      <c r="E26" s="109"/>
      <c r="G26" s="150">
        <v>0</v>
      </c>
      <c r="H26" s="150">
        <v>0</v>
      </c>
      <c r="I26" s="150">
        <v>0</v>
      </c>
      <c r="J26" s="150">
        <v>0</v>
      </c>
      <c r="K26" s="150">
        <v>0</v>
      </c>
      <c r="L26" s="150">
        <v>0</v>
      </c>
      <c r="M26" s="150">
        <v>0</v>
      </c>
      <c r="N26" s="150">
        <v>0</v>
      </c>
      <c r="O26" s="150">
        <v>0</v>
      </c>
      <c r="P26" s="150">
        <v>0</v>
      </c>
      <c r="Q26" s="150">
        <v>0</v>
      </c>
      <c r="R26" s="150">
        <v>0</v>
      </c>
      <c r="S26" s="147"/>
      <c r="T26" s="149">
        <f t="shared" si="22"/>
        <v>0</v>
      </c>
      <c r="U26" s="149">
        <f t="shared" si="23"/>
        <v>0</v>
      </c>
      <c r="V26" s="149">
        <f t="shared" si="24"/>
        <v>0</v>
      </c>
      <c r="W26" s="149">
        <f t="shared" si="25"/>
        <v>0</v>
      </c>
      <c r="X26" s="149"/>
      <c r="Y26" s="149">
        <f t="shared" si="26"/>
        <v>0</v>
      </c>
      <c r="Z26" s="147"/>
      <c r="AA26" s="147"/>
      <c r="AB26" s="150">
        <v>0</v>
      </c>
      <c r="AC26" s="150">
        <v>0</v>
      </c>
      <c r="AD26" s="150">
        <v>0</v>
      </c>
      <c r="AE26" s="150">
        <v>0</v>
      </c>
      <c r="AF26" s="150">
        <v>0</v>
      </c>
      <c r="AG26" s="150">
        <v>0</v>
      </c>
      <c r="AH26" s="150">
        <v>0</v>
      </c>
      <c r="AI26" s="150">
        <v>0</v>
      </c>
      <c r="AJ26" s="150">
        <v>0</v>
      </c>
      <c r="AK26" s="150">
        <v>0</v>
      </c>
      <c r="AL26" s="150">
        <v>0</v>
      </c>
      <c r="AM26" s="150">
        <v>0</v>
      </c>
      <c r="AN26" s="147"/>
      <c r="AO26" s="149">
        <f t="shared" si="28"/>
        <v>0</v>
      </c>
      <c r="AP26" s="149">
        <f t="shared" si="29"/>
        <v>0</v>
      </c>
      <c r="AQ26" s="149">
        <f t="shared" si="30"/>
        <v>0</v>
      </c>
      <c r="AR26" s="149">
        <f t="shared" si="31"/>
        <v>0</v>
      </c>
      <c r="AS26" s="149"/>
      <c r="AT26" s="149">
        <f t="shared" si="32"/>
        <v>0</v>
      </c>
      <c r="AU26" s="147"/>
      <c r="AV26" s="147"/>
      <c r="AW26" s="150">
        <v>0</v>
      </c>
      <c r="AX26" s="150">
        <v>0</v>
      </c>
      <c r="AY26" s="150">
        <v>0</v>
      </c>
      <c r="AZ26" s="150">
        <v>0</v>
      </c>
      <c r="BA26" s="150">
        <v>0</v>
      </c>
      <c r="BB26" s="150">
        <v>0</v>
      </c>
      <c r="BC26" s="150">
        <v>0</v>
      </c>
      <c r="BD26" s="150">
        <v>0</v>
      </c>
      <c r="BE26" s="150">
        <v>0</v>
      </c>
      <c r="BF26" s="150">
        <v>0</v>
      </c>
      <c r="BG26" s="150">
        <v>0</v>
      </c>
      <c r="BH26" s="150">
        <v>0</v>
      </c>
      <c r="BI26" s="147"/>
      <c r="BJ26" s="149">
        <f t="shared" si="34"/>
        <v>0</v>
      </c>
      <c r="BK26" s="149">
        <f t="shared" si="35"/>
        <v>0</v>
      </c>
      <c r="BL26" s="149">
        <f t="shared" si="36"/>
        <v>0</v>
      </c>
      <c r="BM26" s="149">
        <f t="shared" si="37"/>
        <v>0</v>
      </c>
      <c r="BN26" s="149"/>
      <c r="BO26" s="149">
        <f t="shared" si="38"/>
        <v>0</v>
      </c>
    </row>
    <row r="27" spans="1:68" ht="18" customHeight="1" x14ac:dyDescent="0.25">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row>
    <row r="28" spans="1:68" ht="18" customHeight="1" thickBot="1" x14ac:dyDescent="0.3">
      <c r="A28" s="110"/>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row>
    <row r="29" spans="1:68" ht="18" customHeight="1" x14ac:dyDescent="0.25"/>
    <row r="30" spans="1:68" ht="18" customHeight="1" x14ac:dyDescent="0.25">
      <c r="B30" s="111" t="s">
        <v>305</v>
      </c>
      <c r="C30" s="112"/>
      <c r="D30" s="112"/>
      <c r="E30" s="112"/>
    </row>
    <row r="31" spans="1:68" ht="18" customHeight="1" x14ac:dyDescent="0.25"/>
    <row r="32" spans="1:68" ht="18" customHeight="1" x14ac:dyDescent="0.25">
      <c r="B32" s="101" t="s">
        <v>84</v>
      </c>
    </row>
    <row r="33" spans="2:67" ht="18" customHeight="1" x14ac:dyDescent="0.25">
      <c r="D33" s="113"/>
      <c r="E33" s="113"/>
    </row>
    <row r="34" spans="2:67" ht="18" customHeight="1" x14ac:dyDescent="0.25">
      <c r="B34" s="95" t="s">
        <v>15</v>
      </c>
      <c r="D34" s="113"/>
      <c r="E34" s="113"/>
      <c r="G34" s="164">
        <f>'Consolidated Financials'!G11*1000</f>
        <v>15450.9647</v>
      </c>
      <c r="H34" s="164">
        <f>'Consolidated Financials'!H11*1000</f>
        <v>15391.622600000001</v>
      </c>
      <c r="I34" s="164">
        <f>'Consolidated Financials'!I11*1000</f>
        <v>15684.636600000002</v>
      </c>
      <c r="J34" s="164">
        <f>'Consolidated Financials'!J11*1000</f>
        <v>15828.4774</v>
      </c>
      <c r="K34" s="164">
        <f>'Consolidated Financials'!K11*1000</f>
        <v>15857.179100000001</v>
      </c>
      <c r="L34" s="164">
        <f>'Consolidated Financials'!L11*1000</f>
        <v>16023.8357</v>
      </c>
      <c r="M34" s="164">
        <f>'Consolidated Financials'!M11*1000</f>
        <v>16027.5663</v>
      </c>
      <c r="N34" s="164">
        <f>'Consolidated Financials'!N11*1000</f>
        <v>16235.741900000001</v>
      </c>
      <c r="O34" s="164">
        <f>'Consolidated Financials'!O11*1000</f>
        <v>16355.941299999999</v>
      </c>
      <c r="P34" s="164">
        <f>'Consolidated Financials'!P11*1000</f>
        <v>16374.4625</v>
      </c>
      <c r="Q34" s="164">
        <f>'Consolidated Financials'!Q11*1000</f>
        <v>16765.854800000001</v>
      </c>
      <c r="R34" s="164">
        <f>'Consolidated Financials'!R11*1000</f>
        <v>16708.5252</v>
      </c>
      <c r="T34" s="156">
        <f t="shared" ref="T34" si="52">SUM(G34:I34)</f>
        <v>46527.223899999997</v>
      </c>
      <c r="U34" s="156">
        <f t="shared" ref="U34" si="53">SUM(J34:L34)</f>
        <v>47709.492200000001</v>
      </c>
      <c r="V34" s="156">
        <f t="shared" ref="V34" si="54">SUM(M34:O34)</f>
        <v>48619.249499999998</v>
      </c>
      <c r="W34" s="156">
        <f t="shared" ref="W34" si="55">SUM(P34:R34)</f>
        <v>49848.842499999999</v>
      </c>
      <c r="X34" s="156"/>
      <c r="Y34" s="156">
        <f t="shared" ref="Y34" si="56">SUM(G34:R34)</f>
        <v>192704.80809999999</v>
      </c>
      <c r="AB34" s="164">
        <f>'Consolidated Financials'!AB11*1000</f>
        <v>18308.572099999994</v>
      </c>
      <c r="AC34" s="164">
        <f>'Consolidated Financials'!AC11*1000</f>
        <v>18550.143599999999</v>
      </c>
      <c r="AD34" s="164">
        <f>'Consolidated Financials'!AD11*1000</f>
        <v>18464.992899999997</v>
      </c>
      <c r="AE34" s="164">
        <f>'Consolidated Financials'!AE11*1000</f>
        <v>18752.000000000004</v>
      </c>
      <c r="AF34" s="164">
        <f>'Consolidated Financials'!AF11*1000</f>
        <v>18852.55</v>
      </c>
      <c r="AG34" s="164">
        <f>'Consolidated Financials'!AG11*1000</f>
        <v>18945.849999999999</v>
      </c>
      <c r="AH34" s="164">
        <f>'Consolidated Financials'!AH11*1000</f>
        <v>19056.25</v>
      </c>
      <c r="AI34" s="164">
        <f>'Consolidated Financials'!AI11*1000</f>
        <v>19165.699999999997</v>
      </c>
      <c r="AJ34" s="164">
        <f>'Consolidated Financials'!AJ11*1000</f>
        <v>19276.099999999999</v>
      </c>
      <c r="AK34" s="164">
        <f>'Consolidated Financials'!AK11*1000</f>
        <v>19395.95</v>
      </c>
      <c r="AL34" s="164">
        <f>'Consolidated Financials'!AL11*1000</f>
        <v>19515.25</v>
      </c>
      <c r="AM34" s="164">
        <f>'Consolidated Financials'!AM11*1000</f>
        <v>19622.650000000001</v>
      </c>
      <c r="AO34" s="156">
        <f t="shared" ref="AO34" si="57">SUM(AB34:AD34)</f>
        <v>55323.708599999991</v>
      </c>
      <c r="AP34" s="156">
        <f t="shared" ref="AP34" si="58">SUM(AE34:AG34)</f>
        <v>56550.400000000001</v>
      </c>
      <c r="AQ34" s="156">
        <f t="shared" ref="AQ34" si="59">SUM(AH34:AJ34)</f>
        <v>57498.049999999996</v>
      </c>
      <c r="AR34" s="156">
        <f t="shared" ref="AR34" si="60">SUM(AK34:AM34)</f>
        <v>58533.85</v>
      </c>
      <c r="AS34" s="156"/>
      <c r="AT34" s="156">
        <f t="shared" ref="AT34" si="61">SUM(AB34:AM34)</f>
        <v>227906.0086</v>
      </c>
      <c r="AW34" s="164">
        <f>'Consolidated Financials'!AW11*1000</f>
        <v>21286.899999999998</v>
      </c>
      <c r="AX34" s="164">
        <f>'Consolidated Financials'!AX11*1000</f>
        <v>21407.200000000001</v>
      </c>
      <c r="AY34" s="164">
        <f>'Consolidated Financials'!AY11*1000</f>
        <v>21512.75</v>
      </c>
      <c r="AZ34" s="164">
        <f>'Consolidated Financials'!AZ11*1000</f>
        <v>21633.05</v>
      </c>
      <c r="BA34" s="164">
        <f>'Consolidated Financials'!BA11*1000</f>
        <v>21760.35</v>
      </c>
      <c r="BB34" s="164">
        <f>'Consolidated Financials'!BB11*1000</f>
        <v>21886.9</v>
      </c>
      <c r="BC34" s="164">
        <f>'Consolidated Financials'!BC11*1000</f>
        <v>22031</v>
      </c>
      <c r="BD34" s="164">
        <f>'Consolidated Financials'!BD11*1000</f>
        <v>22168.75</v>
      </c>
      <c r="BE34" s="164">
        <f>'Consolidated Financials'!BE11*1000</f>
        <v>22312.850000000002</v>
      </c>
      <c r="BF34" s="164">
        <f>'Consolidated Financials'!BF11*1000</f>
        <v>22461.15</v>
      </c>
      <c r="BG34" s="164">
        <f>'Consolidated Financials'!BG11*1000</f>
        <v>22628.3</v>
      </c>
      <c r="BH34" s="164">
        <f>'Consolidated Financials'!BH11*1000</f>
        <v>22776.6</v>
      </c>
      <c r="BJ34" s="156">
        <f t="shared" ref="BJ34" si="62">SUM(AW34:AY34)</f>
        <v>64206.85</v>
      </c>
      <c r="BK34" s="156">
        <f t="shared" ref="BK34" si="63">SUM(AZ34:BB34)</f>
        <v>65280.299999999996</v>
      </c>
      <c r="BL34" s="156">
        <f t="shared" ref="BL34" si="64">SUM(BC34:BE34)</f>
        <v>66512.600000000006</v>
      </c>
      <c r="BM34" s="156">
        <f t="shared" ref="BM34" si="65">SUM(BF34:BH34)</f>
        <v>67866.049999999988</v>
      </c>
      <c r="BN34" s="156"/>
      <c r="BO34" s="156">
        <f t="shared" ref="BO34" si="66">SUM(AW34:BH34)</f>
        <v>263865.8</v>
      </c>
    </row>
    <row r="35" spans="2:67" ht="18" customHeight="1" x14ac:dyDescent="0.25">
      <c r="D35" s="113"/>
      <c r="E35" s="113"/>
    </row>
    <row r="36" spans="2:67" ht="18" customHeight="1" x14ac:dyDescent="0.25">
      <c r="B36" s="113" t="str">
        <f>$D$23</f>
        <v>Budget</v>
      </c>
      <c r="C36" s="113"/>
      <c r="D36" s="113"/>
      <c r="E36" s="113"/>
    </row>
    <row r="37" spans="2:67" ht="18" customHeight="1" x14ac:dyDescent="0.25">
      <c r="B37" s="113"/>
      <c r="C37" s="151" t="s">
        <v>39</v>
      </c>
      <c r="D37" s="113"/>
      <c r="E37" s="113"/>
    </row>
    <row r="38" spans="2:67" ht="18" customHeight="1" x14ac:dyDescent="0.25">
      <c r="B38" s="113"/>
      <c r="C38" s="113" t="s">
        <v>85</v>
      </c>
      <c r="D38" s="113"/>
      <c r="E38" s="113"/>
    </row>
    <row r="39" spans="2:67" ht="18" customHeight="1" x14ac:dyDescent="0.25">
      <c r="B39" s="113"/>
      <c r="C39" s="113"/>
      <c r="D39" s="113" t="s">
        <v>41</v>
      </c>
      <c r="E39" s="113"/>
      <c r="G39" s="119">
        <v>5</v>
      </c>
      <c r="H39" s="119">
        <v>5</v>
      </c>
      <c r="I39" s="119">
        <v>5</v>
      </c>
      <c r="J39" s="119">
        <v>5</v>
      </c>
      <c r="K39" s="119">
        <v>5</v>
      </c>
      <c r="L39" s="119">
        <v>5</v>
      </c>
      <c r="M39" s="119">
        <v>5</v>
      </c>
      <c r="N39" s="119">
        <v>5</v>
      </c>
      <c r="O39" s="119">
        <v>5</v>
      </c>
      <c r="P39" s="119">
        <v>5</v>
      </c>
      <c r="Q39" s="119">
        <v>5</v>
      </c>
      <c r="R39" s="119">
        <v>5</v>
      </c>
      <c r="AB39" s="119">
        <v>5</v>
      </c>
      <c r="AC39" s="119">
        <v>5</v>
      </c>
      <c r="AD39" s="119">
        <v>5</v>
      </c>
      <c r="AE39" s="119">
        <v>5</v>
      </c>
      <c r="AF39" s="119">
        <v>5</v>
      </c>
      <c r="AG39" s="119">
        <v>5</v>
      </c>
      <c r="AH39" s="119">
        <v>5</v>
      </c>
      <c r="AI39" s="119">
        <v>5</v>
      </c>
      <c r="AJ39" s="119">
        <v>5</v>
      </c>
      <c r="AK39" s="119">
        <v>5</v>
      </c>
      <c r="AL39" s="119">
        <v>5</v>
      </c>
      <c r="AM39" s="119">
        <v>5</v>
      </c>
      <c r="AW39" s="119">
        <v>5</v>
      </c>
      <c r="AX39" s="119">
        <v>5</v>
      </c>
      <c r="AY39" s="119">
        <v>5</v>
      </c>
      <c r="AZ39" s="119">
        <v>5</v>
      </c>
      <c r="BA39" s="119">
        <v>5</v>
      </c>
      <c r="BB39" s="119">
        <v>5</v>
      </c>
      <c r="BC39" s="119">
        <v>5</v>
      </c>
      <c r="BD39" s="119">
        <v>5</v>
      </c>
      <c r="BE39" s="119">
        <v>5</v>
      </c>
      <c r="BF39" s="119">
        <v>5</v>
      </c>
      <c r="BG39" s="119">
        <v>5</v>
      </c>
      <c r="BH39" s="119">
        <v>5</v>
      </c>
    </row>
    <row r="40" spans="2:67" ht="18" customHeight="1" x14ac:dyDescent="0.25">
      <c r="B40" s="113"/>
      <c r="C40" s="113"/>
      <c r="D40" s="113"/>
      <c r="E40" s="113"/>
    </row>
    <row r="41" spans="2:67" ht="18" customHeight="1" x14ac:dyDescent="0.25">
      <c r="B41" s="113"/>
      <c r="C41" s="113"/>
      <c r="D41" s="113" t="s">
        <v>43</v>
      </c>
      <c r="E41" s="113"/>
      <c r="G41" s="152">
        <f>300/12</f>
        <v>25</v>
      </c>
      <c r="H41" s="153">
        <f>G41*(1+H42)</f>
        <v>25</v>
      </c>
      <c r="I41" s="153">
        <f t="shared" ref="I41:R41" si="67">H41*(1+I42)</f>
        <v>25</v>
      </c>
      <c r="J41" s="153">
        <f t="shared" si="67"/>
        <v>25</v>
      </c>
      <c r="K41" s="153">
        <f t="shared" si="67"/>
        <v>25</v>
      </c>
      <c r="L41" s="153">
        <f t="shared" si="67"/>
        <v>25</v>
      </c>
      <c r="M41" s="153">
        <f t="shared" si="67"/>
        <v>26.25</v>
      </c>
      <c r="N41" s="153">
        <f t="shared" si="67"/>
        <v>26.25</v>
      </c>
      <c r="O41" s="153">
        <f t="shared" si="67"/>
        <v>26.25</v>
      </c>
      <c r="P41" s="153">
        <f t="shared" si="67"/>
        <v>26.25</v>
      </c>
      <c r="Q41" s="153">
        <f t="shared" si="67"/>
        <v>26.25</v>
      </c>
      <c r="R41" s="153">
        <f t="shared" si="67"/>
        <v>26.25</v>
      </c>
      <c r="AB41" s="154">
        <f>R41*(1+AB42)</f>
        <v>26.25</v>
      </c>
      <c r="AC41" s="153">
        <f>AB41*(1+AC42)</f>
        <v>26.25</v>
      </c>
      <c r="AD41" s="153">
        <f t="shared" ref="AD41:AM41" si="68">AC41*(1+AD42)</f>
        <v>26.25</v>
      </c>
      <c r="AE41" s="153">
        <f t="shared" si="68"/>
        <v>26.25</v>
      </c>
      <c r="AF41" s="153">
        <f t="shared" si="68"/>
        <v>26.25</v>
      </c>
      <c r="AG41" s="153">
        <f t="shared" si="68"/>
        <v>26.25</v>
      </c>
      <c r="AH41" s="153">
        <f t="shared" si="68"/>
        <v>27.037500000000001</v>
      </c>
      <c r="AI41" s="153">
        <f t="shared" si="68"/>
        <v>27.037500000000001</v>
      </c>
      <c r="AJ41" s="153">
        <f t="shared" si="68"/>
        <v>27.037500000000001</v>
      </c>
      <c r="AK41" s="153">
        <f t="shared" si="68"/>
        <v>27.037500000000001</v>
      </c>
      <c r="AL41" s="153">
        <f t="shared" si="68"/>
        <v>27.037500000000001</v>
      </c>
      <c r="AM41" s="153">
        <f t="shared" si="68"/>
        <v>27.037500000000001</v>
      </c>
      <c r="AW41" s="154">
        <f>AM41*(1+AW42)</f>
        <v>27.037500000000001</v>
      </c>
      <c r="AX41" s="153">
        <f>AW41*(1+AX42)</f>
        <v>27.037500000000001</v>
      </c>
      <c r="AY41" s="153">
        <f t="shared" ref="AY41:BH41" si="69">AX41*(1+AY42)</f>
        <v>27.037500000000001</v>
      </c>
      <c r="AZ41" s="153">
        <f t="shared" si="69"/>
        <v>27.037500000000001</v>
      </c>
      <c r="BA41" s="153">
        <f t="shared" si="69"/>
        <v>27.037500000000001</v>
      </c>
      <c r="BB41" s="153">
        <f t="shared" si="69"/>
        <v>27.037500000000001</v>
      </c>
      <c r="BC41" s="153">
        <f t="shared" si="69"/>
        <v>27.848625000000002</v>
      </c>
      <c r="BD41" s="153">
        <f t="shared" si="69"/>
        <v>27.848625000000002</v>
      </c>
      <c r="BE41" s="153">
        <f t="shared" si="69"/>
        <v>27.848625000000002</v>
      </c>
      <c r="BF41" s="153">
        <f t="shared" si="69"/>
        <v>27.848625000000002</v>
      </c>
      <c r="BG41" s="153">
        <f t="shared" si="69"/>
        <v>27.848625000000002</v>
      </c>
      <c r="BH41" s="153">
        <f t="shared" si="69"/>
        <v>27.848625000000002</v>
      </c>
    </row>
    <row r="42" spans="2:67" ht="18" customHeight="1" x14ac:dyDescent="0.25">
      <c r="B42" s="113"/>
      <c r="C42" s="113"/>
      <c r="D42" s="113"/>
      <c r="E42" s="118" t="s">
        <v>6</v>
      </c>
      <c r="H42" s="133">
        <v>0</v>
      </c>
      <c r="I42" s="133">
        <v>0</v>
      </c>
      <c r="J42" s="133">
        <v>0</v>
      </c>
      <c r="K42" s="133">
        <v>0</v>
      </c>
      <c r="L42" s="133">
        <v>0</v>
      </c>
      <c r="M42" s="133">
        <v>0.05</v>
      </c>
      <c r="N42" s="133">
        <v>0</v>
      </c>
      <c r="O42" s="133">
        <v>0</v>
      </c>
      <c r="P42" s="133">
        <v>0</v>
      </c>
      <c r="Q42" s="133">
        <v>0</v>
      </c>
      <c r="R42" s="133">
        <v>0</v>
      </c>
      <c r="AB42" s="133">
        <v>0</v>
      </c>
      <c r="AC42" s="133">
        <v>0</v>
      </c>
      <c r="AD42" s="133">
        <v>0</v>
      </c>
      <c r="AE42" s="133">
        <v>0</v>
      </c>
      <c r="AF42" s="133">
        <v>0</v>
      </c>
      <c r="AG42" s="133">
        <v>0</v>
      </c>
      <c r="AH42" s="133">
        <v>0.03</v>
      </c>
      <c r="AI42" s="133">
        <v>0</v>
      </c>
      <c r="AJ42" s="133">
        <v>0</v>
      </c>
      <c r="AK42" s="133">
        <v>0</v>
      </c>
      <c r="AL42" s="133">
        <v>0</v>
      </c>
      <c r="AM42" s="133">
        <v>0</v>
      </c>
      <c r="AW42" s="133">
        <v>0</v>
      </c>
      <c r="AX42" s="133">
        <v>0</v>
      </c>
      <c r="AY42" s="133">
        <v>0</v>
      </c>
      <c r="AZ42" s="133">
        <v>0</v>
      </c>
      <c r="BA42" s="133">
        <v>0</v>
      </c>
      <c r="BB42" s="133">
        <v>0</v>
      </c>
      <c r="BC42" s="133">
        <v>0.03</v>
      </c>
      <c r="BD42" s="133">
        <v>0</v>
      </c>
      <c r="BE42" s="133">
        <v>0</v>
      </c>
      <c r="BF42" s="133">
        <v>0</v>
      </c>
      <c r="BG42" s="133">
        <v>0</v>
      </c>
      <c r="BH42" s="133">
        <v>0</v>
      </c>
    </row>
    <row r="43" spans="2:67" ht="18" customHeight="1" x14ac:dyDescent="0.25">
      <c r="B43" s="113"/>
      <c r="C43" s="113"/>
      <c r="D43" s="113"/>
      <c r="E43" s="113"/>
    </row>
    <row r="44" spans="2:67" ht="18" customHeight="1" x14ac:dyDescent="0.25">
      <c r="B44" s="113"/>
      <c r="C44" s="113"/>
      <c r="D44" s="113" t="s">
        <v>42</v>
      </c>
      <c r="E44" s="113"/>
      <c r="G44" s="155">
        <v>0.5</v>
      </c>
      <c r="H44" s="155">
        <v>0.5</v>
      </c>
      <c r="I44" s="155">
        <v>0.5</v>
      </c>
      <c r="J44" s="155">
        <v>0.5</v>
      </c>
      <c r="K44" s="155">
        <v>0.5</v>
      </c>
      <c r="L44" s="155">
        <v>0.5</v>
      </c>
      <c r="M44" s="155">
        <v>0.5</v>
      </c>
      <c r="N44" s="155">
        <v>0.5</v>
      </c>
      <c r="O44" s="155">
        <v>0.5</v>
      </c>
      <c r="P44" s="155">
        <v>0.5</v>
      </c>
      <c r="Q44" s="155">
        <v>0.5</v>
      </c>
      <c r="R44" s="155">
        <v>0.5</v>
      </c>
      <c r="AB44" s="155">
        <v>0.5</v>
      </c>
      <c r="AC44" s="155">
        <v>0.5</v>
      </c>
      <c r="AD44" s="155">
        <v>0.5</v>
      </c>
      <c r="AE44" s="155">
        <v>0.5</v>
      </c>
      <c r="AF44" s="155">
        <v>0.5</v>
      </c>
      <c r="AG44" s="155">
        <v>0.5</v>
      </c>
      <c r="AH44" s="155">
        <v>0.5</v>
      </c>
      <c r="AI44" s="155">
        <v>0.5</v>
      </c>
      <c r="AJ44" s="155">
        <v>0.5</v>
      </c>
      <c r="AK44" s="155">
        <v>0.5</v>
      </c>
      <c r="AL44" s="155">
        <v>0.5</v>
      </c>
      <c r="AM44" s="155">
        <v>0.5</v>
      </c>
      <c r="AW44" s="155">
        <v>0.5</v>
      </c>
      <c r="AX44" s="155">
        <v>0.5</v>
      </c>
      <c r="AY44" s="155">
        <v>0.5</v>
      </c>
      <c r="AZ44" s="155">
        <v>0.5</v>
      </c>
      <c r="BA44" s="155">
        <v>0.5</v>
      </c>
      <c r="BB44" s="155">
        <v>0.5</v>
      </c>
      <c r="BC44" s="155">
        <v>0.5</v>
      </c>
      <c r="BD44" s="155">
        <v>0.5</v>
      </c>
      <c r="BE44" s="155">
        <v>0.5</v>
      </c>
      <c r="BF44" s="155">
        <v>0.5</v>
      </c>
      <c r="BG44" s="155">
        <v>0.5</v>
      </c>
      <c r="BH44" s="155">
        <v>0.5</v>
      </c>
    </row>
    <row r="45" spans="2:67" ht="18" customHeight="1" x14ac:dyDescent="0.25">
      <c r="B45" s="113"/>
      <c r="C45" s="113"/>
      <c r="D45" s="113" t="s">
        <v>44</v>
      </c>
      <c r="E45" s="113"/>
      <c r="G45" s="153">
        <f>G41*G44</f>
        <v>12.5</v>
      </c>
      <c r="H45" s="153">
        <f t="shared" ref="H45:R45" si="70">H41*H44</f>
        <v>12.5</v>
      </c>
      <c r="I45" s="153">
        <f t="shared" si="70"/>
        <v>12.5</v>
      </c>
      <c r="J45" s="153">
        <f t="shared" si="70"/>
        <v>12.5</v>
      </c>
      <c r="K45" s="153">
        <f t="shared" si="70"/>
        <v>12.5</v>
      </c>
      <c r="L45" s="153">
        <f t="shared" si="70"/>
        <v>12.5</v>
      </c>
      <c r="M45" s="153">
        <f t="shared" si="70"/>
        <v>13.125</v>
      </c>
      <c r="N45" s="153">
        <f t="shared" si="70"/>
        <v>13.125</v>
      </c>
      <c r="O45" s="153">
        <f t="shared" si="70"/>
        <v>13.125</v>
      </c>
      <c r="P45" s="153">
        <f t="shared" si="70"/>
        <v>13.125</v>
      </c>
      <c r="Q45" s="153">
        <f t="shared" si="70"/>
        <v>13.125</v>
      </c>
      <c r="R45" s="153">
        <f t="shared" si="70"/>
        <v>13.125</v>
      </c>
      <c r="AB45" s="153">
        <f>AB41*AB44</f>
        <v>13.125</v>
      </c>
      <c r="AC45" s="153">
        <f t="shared" ref="AC45:AM45" si="71">AC41*AC44</f>
        <v>13.125</v>
      </c>
      <c r="AD45" s="153">
        <f t="shared" si="71"/>
        <v>13.125</v>
      </c>
      <c r="AE45" s="153">
        <f t="shared" si="71"/>
        <v>13.125</v>
      </c>
      <c r="AF45" s="153">
        <f t="shared" si="71"/>
        <v>13.125</v>
      </c>
      <c r="AG45" s="153">
        <f t="shared" si="71"/>
        <v>13.125</v>
      </c>
      <c r="AH45" s="153">
        <f t="shared" si="71"/>
        <v>13.518750000000001</v>
      </c>
      <c r="AI45" s="153">
        <f t="shared" si="71"/>
        <v>13.518750000000001</v>
      </c>
      <c r="AJ45" s="153">
        <f t="shared" si="71"/>
        <v>13.518750000000001</v>
      </c>
      <c r="AK45" s="153">
        <f t="shared" si="71"/>
        <v>13.518750000000001</v>
      </c>
      <c r="AL45" s="153">
        <f t="shared" si="71"/>
        <v>13.518750000000001</v>
      </c>
      <c r="AM45" s="153">
        <f t="shared" si="71"/>
        <v>13.518750000000001</v>
      </c>
      <c r="AW45" s="153">
        <f>AW41*AW44</f>
        <v>13.518750000000001</v>
      </c>
      <c r="AX45" s="153">
        <f t="shared" ref="AX45:BH45" si="72">AX41*AX44</f>
        <v>13.518750000000001</v>
      </c>
      <c r="AY45" s="153">
        <f t="shared" si="72"/>
        <v>13.518750000000001</v>
      </c>
      <c r="AZ45" s="153">
        <f t="shared" si="72"/>
        <v>13.518750000000001</v>
      </c>
      <c r="BA45" s="153">
        <f t="shared" si="72"/>
        <v>13.518750000000001</v>
      </c>
      <c r="BB45" s="153">
        <f t="shared" si="72"/>
        <v>13.518750000000001</v>
      </c>
      <c r="BC45" s="153">
        <f t="shared" si="72"/>
        <v>13.924312500000001</v>
      </c>
      <c r="BD45" s="153">
        <f t="shared" si="72"/>
        <v>13.924312500000001</v>
      </c>
      <c r="BE45" s="153">
        <f t="shared" si="72"/>
        <v>13.924312500000001</v>
      </c>
      <c r="BF45" s="153">
        <f t="shared" si="72"/>
        <v>13.924312500000001</v>
      </c>
      <c r="BG45" s="153">
        <f t="shared" si="72"/>
        <v>13.924312500000001</v>
      </c>
      <c r="BH45" s="153">
        <f t="shared" si="72"/>
        <v>13.924312500000001</v>
      </c>
    </row>
    <row r="46" spans="2:67" ht="18" customHeight="1" x14ac:dyDescent="0.25">
      <c r="B46" s="113"/>
      <c r="C46" s="113"/>
      <c r="D46" s="113"/>
      <c r="E46" s="113"/>
    </row>
    <row r="47" spans="2:67" ht="18" customHeight="1" x14ac:dyDescent="0.25">
      <c r="B47" s="113"/>
      <c r="C47" s="113"/>
      <c r="D47" s="113" t="s">
        <v>45</v>
      </c>
      <c r="E47" s="113"/>
      <c r="G47" s="155">
        <v>0.3</v>
      </c>
      <c r="H47" s="155">
        <v>0.3</v>
      </c>
      <c r="I47" s="155">
        <v>0.3</v>
      </c>
      <c r="J47" s="155">
        <v>0.3</v>
      </c>
      <c r="K47" s="155">
        <v>0.3</v>
      </c>
      <c r="L47" s="155">
        <v>0.3</v>
      </c>
      <c r="M47" s="155">
        <v>0.3</v>
      </c>
      <c r="N47" s="155">
        <v>0.3</v>
      </c>
      <c r="O47" s="155">
        <v>0.3</v>
      </c>
      <c r="P47" s="155">
        <v>0.3</v>
      </c>
      <c r="Q47" s="155">
        <v>0.3</v>
      </c>
      <c r="R47" s="155">
        <v>0.3</v>
      </c>
      <c r="AB47" s="155">
        <v>0.3</v>
      </c>
      <c r="AC47" s="155">
        <v>0.3</v>
      </c>
      <c r="AD47" s="155">
        <v>0.3</v>
      </c>
      <c r="AE47" s="155">
        <v>0.3</v>
      </c>
      <c r="AF47" s="155">
        <v>0.3</v>
      </c>
      <c r="AG47" s="155">
        <v>0.3</v>
      </c>
      <c r="AH47" s="155">
        <v>0.3</v>
      </c>
      <c r="AI47" s="155">
        <v>0.3</v>
      </c>
      <c r="AJ47" s="155">
        <v>0.3</v>
      </c>
      <c r="AK47" s="155">
        <v>0.3</v>
      </c>
      <c r="AL47" s="155">
        <v>0.3</v>
      </c>
      <c r="AM47" s="155">
        <v>0.3</v>
      </c>
      <c r="AW47" s="155">
        <v>0.3</v>
      </c>
      <c r="AX47" s="155">
        <v>0.3</v>
      </c>
      <c r="AY47" s="155">
        <v>0.3</v>
      </c>
      <c r="AZ47" s="155">
        <v>0.3</v>
      </c>
      <c r="BA47" s="155">
        <v>0.3</v>
      </c>
      <c r="BB47" s="155">
        <v>0.3</v>
      </c>
      <c r="BC47" s="155">
        <v>0.3</v>
      </c>
      <c r="BD47" s="155">
        <v>0.3</v>
      </c>
      <c r="BE47" s="155">
        <v>0.3</v>
      </c>
      <c r="BF47" s="155">
        <v>0.3</v>
      </c>
      <c r="BG47" s="155">
        <v>0.3</v>
      </c>
      <c r="BH47" s="155">
        <v>0.3</v>
      </c>
    </row>
    <row r="48" spans="2:67" ht="18" customHeight="1" x14ac:dyDescent="0.25">
      <c r="B48" s="113"/>
      <c r="C48" s="113"/>
      <c r="D48" s="113" t="s">
        <v>46</v>
      </c>
      <c r="E48" s="113"/>
      <c r="G48" s="153">
        <f>G41*G47</f>
        <v>7.5</v>
      </c>
      <c r="H48" s="153">
        <f t="shared" ref="H48:R48" si="73">H41*H47</f>
        <v>7.5</v>
      </c>
      <c r="I48" s="153">
        <f t="shared" si="73"/>
        <v>7.5</v>
      </c>
      <c r="J48" s="153">
        <f t="shared" si="73"/>
        <v>7.5</v>
      </c>
      <c r="K48" s="153">
        <f t="shared" si="73"/>
        <v>7.5</v>
      </c>
      <c r="L48" s="153">
        <f t="shared" si="73"/>
        <v>7.5</v>
      </c>
      <c r="M48" s="153">
        <f t="shared" si="73"/>
        <v>7.875</v>
      </c>
      <c r="N48" s="153">
        <f t="shared" si="73"/>
        <v>7.875</v>
      </c>
      <c r="O48" s="153">
        <f t="shared" si="73"/>
        <v>7.875</v>
      </c>
      <c r="P48" s="153">
        <f t="shared" si="73"/>
        <v>7.875</v>
      </c>
      <c r="Q48" s="153">
        <f t="shared" si="73"/>
        <v>7.875</v>
      </c>
      <c r="R48" s="153">
        <f t="shared" si="73"/>
        <v>7.875</v>
      </c>
      <c r="AB48" s="153">
        <f>AB41*AB47</f>
        <v>7.875</v>
      </c>
      <c r="AC48" s="153">
        <f t="shared" ref="AC48:AM48" si="74">AC41*AC47</f>
        <v>7.875</v>
      </c>
      <c r="AD48" s="153">
        <f t="shared" si="74"/>
        <v>7.875</v>
      </c>
      <c r="AE48" s="153">
        <f t="shared" si="74"/>
        <v>7.875</v>
      </c>
      <c r="AF48" s="153">
        <f t="shared" si="74"/>
        <v>7.875</v>
      </c>
      <c r="AG48" s="153">
        <f t="shared" si="74"/>
        <v>7.875</v>
      </c>
      <c r="AH48" s="153">
        <f t="shared" si="74"/>
        <v>8.1112500000000001</v>
      </c>
      <c r="AI48" s="153">
        <f t="shared" si="74"/>
        <v>8.1112500000000001</v>
      </c>
      <c r="AJ48" s="153">
        <f t="shared" si="74"/>
        <v>8.1112500000000001</v>
      </c>
      <c r="AK48" s="153">
        <f t="shared" si="74"/>
        <v>8.1112500000000001</v>
      </c>
      <c r="AL48" s="153">
        <f t="shared" si="74"/>
        <v>8.1112500000000001</v>
      </c>
      <c r="AM48" s="153">
        <f t="shared" si="74"/>
        <v>8.1112500000000001</v>
      </c>
      <c r="AW48" s="153">
        <f>AW41*AW47</f>
        <v>8.1112500000000001</v>
      </c>
      <c r="AX48" s="153">
        <f t="shared" ref="AX48:BH48" si="75">AX41*AX47</f>
        <v>8.1112500000000001</v>
      </c>
      <c r="AY48" s="153">
        <f t="shared" si="75"/>
        <v>8.1112500000000001</v>
      </c>
      <c r="AZ48" s="153">
        <f t="shared" si="75"/>
        <v>8.1112500000000001</v>
      </c>
      <c r="BA48" s="153">
        <f t="shared" si="75"/>
        <v>8.1112500000000001</v>
      </c>
      <c r="BB48" s="153">
        <f t="shared" si="75"/>
        <v>8.1112500000000001</v>
      </c>
      <c r="BC48" s="153">
        <f t="shared" si="75"/>
        <v>8.3545875000000009</v>
      </c>
      <c r="BD48" s="153">
        <f t="shared" si="75"/>
        <v>8.3545875000000009</v>
      </c>
      <c r="BE48" s="153">
        <f t="shared" si="75"/>
        <v>8.3545875000000009</v>
      </c>
      <c r="BF48" s="153">
        <f t="shared" si="75"/>
        <v>8.3545875000000009</v>
      </c>
      <c r="BG48" s="153">
        <f t="shared" si="75"/>
        <v>8.3545875000000009</v>
      </c>
      <c r="BH48" s="153">
        <f t="shared" si="75"/>
        <v>8.3545875000000009</v>
      </c>
    </row>
    <row r="49" spans="2:67" ht="18" customHeight="1" x14ac:dyDescent="0.25">
      <c r="B49" s="113"/>
      <c r="C49" s="113"/>
      <c r="D49" s="113"/>
      <c r="E49" s="113"/>
    </row>
    <row r="50" spans="2:67" ht="18" customHeight="1" x14ac:dyDescent="0.25">
      <c r="B50" s="113"/>
      <c r="C50" s="113"/>
      <c r="D50" s="113" t="s">
        <v>47</v>
      </c>
      <c r="E50" s="113"/>
      <c r="G50" s="152">
        <v>15</v>
      </c>
      <c r="H50" s="152">
        <v>15</v>
      </c>
      <c r="I50" s="152">
        <v>15</v>
      </c>
      <c r="J50" s="152">
        <v>15</v>
      </c>
      <c r="K50" s="152">
        <v>15</v>
      </c>
      <c r="L50" s="152">
        <v>15</v>
      </c>
      <c r="M50" s="152">
        <v>15</v>
      </c>
      <c r="N50" s="152">
        <v>15</v>
      </c>
      <c r="O50" s="152">
        <v>15</v>
      </c>
      <c r="P50" s="152">
        <v>15</v>
      </c>
      <c r="Q50" s="152">
        <v>15</v>
      </c>
      <c r="R50" s="152">
        <v>15</v>
      </c>
      <c r="AB50" s="152">
        <v>15</v>
      </c>
      <c r="AC50" s="152">
        <v>15</v>
      </c>
      <c r="AD50" s="152">
        <v>15</v>
      </c>
      <c r="AE50" s="152">
        <v>15</v>
      </c>
      <c r="AF50" s="152">
        <v>15</v>
      </c>
      <c r="AG50" s="152">
        <v>15</v>
      </c>
      <c r="AH50" s="152">
        <v>15</v>
      </c>
      <c r="AI50" s="152">
        <v>15</v>
      </c>
      <c r="AJ50" s="152">
        <v>15</v>
      </c>
      <c r="AK50" s="152">
        <v>15</v>
      </c>
      <c r="AL50" s="152">
        <v>15</v>
      </c>
      <c r="AM50" s="152">
        <v>15</v>
      </c>
      <c r="AW50" s="152">
        <v>15</v>
      </c>
      <c r="AX50" s="152">
        <v>15</v>
      </c>
      <c r="AY50" s="152">
        <v>15</v>
      </c>
      <c r="AZ50" s="152">
        <v>15</v>
      </c>
      <c r="BA50" s="152">
        <v>15</v>
      </c>
      <c r="BB50" s="152">
        <v>15</v>
      </c>
      <c r="BC50" s="152">
        <v>15</v>
      </c>
      <c r="BD50" s="152">
        <v>15</v>
      </c>
      <c r="BE50" s="152">
        <v>15</v>
      </c>
      <c r="BF50" s="152">
        <v>15</v>
      </c>
      <c r="BG50" s="152">
        <v>15</v>
      </c>
      <c r="BH50" s="152">
        <v>15</v>
      </c>
    </row>
    <row r="51" spans="2:67" ht="18" customHeight="1" x14ac:dyDescent="0.25">
      <c r="B51" s="113"/>
      <c r="C51" s="113"/>
      <c r="D51" s="113"/>
      <c r="E51" s="113"/>
    </row>
    <row r="52" spans="2:67" ht="18" customHeight="1" x14ac:dyDescent="0.25">
      <c r="B52" s="113"/>
      <c r="C52" s="113"/>
      <c r="D52" s="113" t="s">
        <v>48</v>
      </c>
      <c r="E52" s="113"/>
      <c r="G52" s="153">
        <f>SUM(G41,G45,G48,G50)</f>
        <v>60</v>
      </c>
      <c r="H52" s="153">
        <f t="shared" ref="H52:R52" si="76">SUM(H41,H45,H48,H50)</f>
        <v>60</v>
      </c>
      <c r="I52" s="153">
        <f t="shared" si="76"/>
        <v>60</v>
      </c>
      <c r="J52" s="153">
        <f t="shared" si="76"/>
        <v>60</v>
      </c>
      <c r="K52" s="153">
        <f t="shared" si="76"/>
        <v>60</v>
      </c>
      <c r="L52" s="153">
        <f t="shared" si="76"/>
        <v>60</v>
      </c>
      <c r="M52" s="153">
        <f t="shared" si="76"/>
        <v>62.25</v>
      </c>
      <c r="N52" s="153">
        <f t="shared" si="76"/>
        <v>62.25</v>
      </c>
      <c r="O52" s="153">
        <f t="shared" si="76"/>
        <v>62.25</v>
      </c>
      <c r="P52" s="153">
        <f t="shared" si="76"/>
        <v>62.25</v>
      </c>
      <c r="Q52" s="153">
        <f t="shared" si="76"/>
        <v>62.25</v>
      </c>
      <c r="R52" s="153">
        <f t="shared" si="76"/>
        <v>62.25</v>
      </c>
      <c r="AB52" s="153">
        <f>SUM(AB41,AB45,AB48,AB50)</f>
        <v>62.25</v>
      </c>
      <c r="AC52" s="153">
        <f t="shared" ref="AC52:AM52" si="77">SUM(AC41,AC45,AC48,AC50)</f>
        <v>62.25</v>
      </c>
      <c r="AD52" s="153">
        <f t="shared" si="77"/>
        <v>62.25</v>
      </c>
      <c r="AE52" s="153">
        <f t="shared" si="77"/>
        <v>62.25</v>
      </c>
      <c r="AF52" s="153">
        <f t="shared" si="77"/>
        <v>62.25</v>
      </c>
      <c r="AG52" s="153">
        <f t="shared" si="77"/>
        <v>62.25</v>
      </c>
      <c r="AH52" s="153">
        <f t="shared" si="77"/>
        <v>63.667500000000004</v>
      </c>
      <c r="AI52" s="153">
        <f t="shared" si="77"/>
        <v>63.667500000000004</v>
      </c>
      <c r="AJ52" s="153">
        <f t="shared" si="77"/>
        <v>63.667500000000004</v>
      </c>
      <c r="AK52" s="153">
        <f t="shared" si="77"/>
        <v>63.667500000000004</v>
      </c>
      <c r="AL52" s="153">
        <f t="shared" si="77"/>
        <v>63.667500000000004</v>
      </c>
      <c r="AM52" s="153">
        <f t="shared" si="77"/>
        <v>63.667500000000004</v>
      </c>
      <c r="AW52" s="153">
        <f>SUM(AW41,AW45,AW48,AW50)</f>
        <v>63.667500000000004</v>
      </c>
      <c r="AX52" s="153">
        <f t="shared" ref="AX52:BH52" si="78">SUM(AX41,AX45,AX48,AX50)</f>
        <v>63.667500000000004</v>
      </c>
      <c r="AY52" s="153">
        <f t="shared" si="78"/>
        <v>63.667500000000004</v>
      </c>
      <c r="AZ52" s="153">
        <f t="shared" si="78"/>
        <v>63.667500000000004</v>
      </c>
      <c r="BA52" s="153">
        <f t="shared" si="78"/>
        <v>63.667500000000004</v>
      </c>
      <c r="BB52" s="153">
        <f t="shared" si="78"/>
        <v>63.667500000000004</v>
      </c>
      <c r="BC52" s="153">
        <f t="shared" si="78"/>
        <v>65.127525000000006</v>
      </c>
      <c r="BD52" s="153">
        <f t="shared" si="78"/>
        <v>65.127525000000006</v>
      </c>
      <c r="BE52" s="153">
        <f t="shared" si="78"/>
        <v>65.127525000000006</v>
      </c>
      <c r="BF52" s="153">
        <f t="shared" si="78"/>
        <v>65.127525000000006</v>
      </c>
      <c r="BG52" s="153">
        <f t="shared" si="78"/>
        <v>65.127525000000006</v>
      </c>
      <c r="BH52" s="153">
        <f t="shared" si="78"/>
        <v>65.127525000000006</v>
      </c>
    </row>
    <row r="53" spans="2:67" ht="18" customHeight="1" x14ac:dyDescent="0.25">
      <c r="B53" s="113"/>
      <c r="C53" s="113"/>
      <c r="D53" s="113" t="s">
        <v>49</v>
      </c>
      <c r="E53" s="113"/>
      <c r="G53" s="153">
        <f>G39*G52</f>
        <v>300</v>
      </c>
      <c r="H53" s="153">
        <f t="shared" ref="H53:R53" si="79">H39*H52</f>
        <v>300</v>
      </c>
      <c r="I53" s="153">
        <f t="shared" si="79"/>
        <v>300</v>
      </c>
      <c r="J53" s="153">
        <f t="shared" si="79"/>
        <v>300</v>
      </c>
      <c r="K53" s="153">
        <f t="shared" si="79"/>
        <v>300</v>
      </c>
      <c r="L53" s="153">
        <f t="shared" si="79"/>
        <v>300</v>
      </c>
      <c r="M53" s="153">
        <f t="shared" si="79"/>
        <v>311.25</v>
      </c>
      <c r="N53" s="153">
        <f t="shared" si="79"/>
        <v>311.25</v>
      </c>
      <c r="O53" s="153">
        <f t="shared" si="79"/>
        <v>311.25</v>
      </c>
      <c r="P53" s="153">
        <f t="shared" si="79"/>
        <v>311.25</v>
      </c>
      <c r="Q53" s="153">
        <f t="shared" si="79"/>
        <v>311.25</v>
      </c>
      <c r="R53" s="153">
        <f t="shared" si="79"/>
        <v>311.25</v>
      </c>
      <c r="T53" s="156"/>
      <c r="U53" s="156"/>
      <c r="V53" s="156"/>
      <c r="W53" s="156"/>
      <c r="X53" s="156"/>
      <c r="Y53" s="156"/>
      <c r="AB53" s="153">
        <f>AB39*AB52</f>
        <v>311.25</v>
      </c>
      <c r="AC53" s="153">
        <f t="shared" ref="AC53:AM53" si="80">AC39*AC52</f>
        <v>311.25</v>
      </c>
      <c r="AD53" s="153">
        <f t="shared" si="80"/>
        <v>311.25</v>
      </c>
      <c r="AE53" s="153">
        <f t="shared" si="80"/>
        <v>311.25</v>
      </c>
      <c r="AF53" s="153">
        <f t="shared" si="80"/>
        <v>311.25</v>
      </c>
      <c r="AG53" s="153">
        <f t="shared" si="80"/>
        <v>311.25</v>
      </c>
      <c r="AH53" s="153">
        <f t="shared" si="80"/>
        <v>318.33750000000003</v>
      </c>
      <c r="AI53" s="153">
        <f t="shared" si="80"/>
        <v>318.33750000000003</v>
      </c>
      <c r="AJ53" s="153">
        <f t="shared" si="80"/>
        <v>318.33750000000003</v>
      </c>
      <c r="AK53" s="153">
        <f t="shared" si="80"/>
        <v>318.33750000000003</v>
      </c>
      <c r="AL53" s="153">
        <f t="shared" si="80"/>
        <v>318.33750000000003</v>
      </c>
      <c r="AM53" s="153">
        <f t="shared" si="80"/>
        <v>318.33750000000003</v>
      </c>
      <c r="AO53" s="156"/>
      <c r="AP53" s="156"/>
      <c r="AQ53" s="156"/>
      <c r="AR53" s="156"/>
      <c r="AS53" s="156"/>
      <c r="AT53" s="156"/>
      <c r="AW53" s="153">
        <f>AW39*AW52</f>
        <v>318.33750000000003</v>
      </c>
      <c r="AX53" s="153">
        <f t="shared" ref="AX53:BH53" si="81">AX39*AX52</f>
        <v>318.33750000000003</v>
      </c>
      <c r="AY53" s="153">
        <f t="shared" si="81"/>
        <v>318.33750000000003</v>
      </c>
      <c r="AZ53" s="153">
        <f t="shared" si="81"/>
        <v>318.33750000000003</v>
      </c>
      <c r="BA53" s="153">
        <f t="shared" si="81"/>
        <v>318.33750000000003</v>
      </c>
      <c r="BB53" s="153">
        <f t="shared" si="81"/>
        <v>318.33750000000003</v>
      </c>
      <c r="BC53" s="153">
        <f t="shared" si="81"/>
        <v>325.63762500000001</v>
      </c>
      <c r="BD53" s="153">
        <f t="shared" si="81"/>
        <v>325.63762500000001</v>
      </c>
      <c r="BE53" s="153">
        <f t="shared" si="81"/>
        <v>325.63762500000001</v>
      </c>
      <c r="BF53" s="153">
        <f t="shared" si="81"/>
        <v>325.63762500000001</v>
      </c>
      <c r="BG53" s="153">
        <f t="shared" si="81"/>
        <v>325.63762500000001</v>
      </c>
      <c r="BH53" s="153">
        <f t="shared" si="81"/>
        <v>325.63762500000001</v>
      </c>
      <c r="BJ53" s="156"/>
      <c r="BK53" s="156"/>
      <c r="BL53" s="156"/>
      <c r="BM53" s="156"/>
      <c r="BN53" s="156"/>
      <c r="BO53" s="156"/>
    </row>
    <row r="54" spans="2:67" ht="18" customHeight="1" x14ac:dyDescent="0.25">
      <c r="B54" s="113"/>
      <c r="C54" s="113"/>
      <c r="D54" s="113"/>
      <c r="E54" s="113"/>
    </row>
    <row r="55" spans="2:67" ht="18" customHeight="1" x14ac:dyDescent="0.25">
      <c r="B55" s="113"/>
      <c r="C55" s="113" t="s">
        <v>86</v>
      </c>
      <c r="D55" s="113"/>
      <c r="E55" s="113"/>
    </row>
    <row r="56" spans="2:67" ht="18" customHeight="1" x14ac:dyDescent="0.25">
      <c r="B56" s="113"/>
      <c r="C56" s="113"/>
      <c r="D56" s="113" t="s">
        <v>41</v>
      </c>
      <c r="E56" s="113"/>
      <c r="G56" s="119">
        <v>10</v>
      </c>
      <c r="H56" s="119">
        <v>10</v>
      </c>
      <c r="I56" s="119">
        <v>10</v>
      </c>
      <c r="J56" s="119">
        <v>10</v>
      </c>
      <c r="K56" s="119">
        <v>10</v>
      </c>
      <c r="L56" s="119">
        <v>10</v>
      </c>
      <c r="M56" s="119">
        <v>10</v>
      </c>
      <c r="N56" s="119">
        <v>10</v>
      </c>
      <c r="O56" s="119">
        <v>10</v>
      </c>
      <c r="P56" s="119">
        <v>10</v>
      </c>
      <c r="Q56" s="119">
        <v>10</v>
      </c>
      <c r="R56" s="119">
        <v>10</v>
      </c>
      <c r="AB56" s="119">
        <v>10</v>
      </c>
      <c r="AC56" s="119">
        <v>10</v>
      </c>
      <c r="AD56" s="119">
        <v>10</v>
      </c>
      <c r="AE56" s="119">
        <v>10</v>
      </c>
      <c r="AF56" s="119">
        <v>10</v>
      </c>
      <c r="AG56" s="119">
        <v>10</v>
      </c>
      <c r="AH56" s="119">
        <v>10</v>
      </c>
      <c r="AI56" s="119">
        <v>10</v>
      </c>
      <c r="AJ56" s="119">
        <v>10</v>
      </c>
      <c r="AK56" s="119">
        <v>10</v>
      </c>
      <c r="AL56" s="119">
        <v>10</v>
      </c>
      <c r="AM56" s="119">
        <v>10</v>
      </c>
      <c r="AW56" s="119">
        <v>10</v>
      </c>
      <c r="AX56" s="119">
        <v>10</v>
      </c>
      <c r="AY56" s="119">
        <v>10</v>
      </c>
      <c r="AZ56" s="119">
        <v>10</v>
      </c>
      <c r="BA56" s="119">
        <v>10</v>
      </c>
      <c r="BB56" s="119">
        <v>10</v>
      </c>
      <c r="BC56" s="119">
        <v>10</v>
      </c>
      <c r="BD56" s="119">
        <v>10</v>
      </c>
      <c r="BE56" s="119">
        <v>10</v>
      </c>
      <c r="BF56" s="119">
        <v>10</v>
      </c>
      <c r="BG56" s="119">
        <v>10</v>
      </c>
      <c r="BH56" s="119">
        <v>10</v>
      </c>
    </row>
    <row r="57" spans="2:67" ht="18" customHeight="1" x14ac:dyDescent="0.25">
      <c r="B57" s="113"/>
      <c r="C57" s="113"/>
      <c r="D57" s="113"/>
      <c r="E57" s="113"/>
    </row>
    <row r="58" spans="2:67" ht="18" customHeight="1" x14ac:dyDescent="0.25">
      <c r="B58" s="113"/>
      <c r="C58" s="113"/>
      <c r="D58" s="113" t="s">
        <v>43</v>
      </c>
      <c r="E58" s="113"/>
      <c r="G58" s="152">
        <f>180/12</f>
        <v>15</v>
      </c>
      <c r="H58" s="153">
        <f>G58*(1+H59)</f>
        <v>15</v>
      </c>
      <c r="I58" s="153">
        <f t="shared" ref="I58:R58" si="82">H58*(1+I59)</f>
        <v>15</v>
      </c>
      <c r="J58" s="153">
        <f t="shared" si="82"/>
        <v>15</v>
      </c>
      <c r="K58" s="153">
        <f t="shared" si="82"/>
        <v>15</v>
      </c>
      <c r="L58" s="153">
        <f t="shared" si="82"/>
        <v>15</v>
      </c>
      <c r="M58" s="153">
        <f t="shared" si="82"/>
        <v>15.450000000000001</v>
      </c>
      <c r="N58" s="153">
        <f t="shared" si="82"/>
        <v>15.450000000000001</v>
      </c>
      <c r="O58" s="153">
        <f t="shared" si="82"/>
        <v>15.450000000000001</v>
      </c>
      <c r="P58" s="153">
        <f t="shared" si="82"/>
        <v>15.450000000000001</v>
      </c>
      <c r="Q58" s="153">
        <f t="shared" si="82"/>
        <v>15.450000000000001</v>
      </c>
      <c r="R58" s="153">
        <f t="shared" si="82"/>
        <v>15.450000000000001</v>
      </c>
      <c r="AB58" s="154">
        <f>R58*(1+AB59)</f>
        <v>15.450000000000001</v>
      </c>
      <c r="AC58" s="153">
        <f>AB58*(1+AC59)</f>
        <v>15.450000000000001</v>
      </c>
      <c r="AD58" s="153">
        <f t="shared" ref="AD58:AM58" si="83">AC58*(1+AD59)</f>
        <v>15.450000000000001</v>
      </c>
      <c r="AE58" s="153">
        <f t="shared" si="83"/>
        <v>15.450000000000001</v>
      </c>
      <c r="AF58" s="153">
        <f t="shared" si="83"/>
        <v>15.450000000000001</v>
      </c>
      <c r="AG58" s="153">
        <f t="shared" si="83"/>
        <v>15.450000000000001</v>
      </c>
      <c r="AH58" s="153">
        <f t="shared" si="83"/>
        <v>15.913500000000001</v>
      </c>
      <c r="AI58" s="153">
        <f t="shared" si="83"/>
        <v>15.913500000000001</v>
      </c>
      <c r="AJ58" s="153">
        <f t="shared" si="83"/>
        <v>15.913500000000001</v>
      </c>
      <c r="AK58" s="153">
        <f t="shared" si="83"/>
        <v>15.913500000000001</v>
      </c>
      <c r="AL58" s="153">
        <f t="shared" si="83"/>
        <v>15.913500000000001</v>
      </c>
      <c r="AM58" s="153">
        <f t="shared" si="83"/>
        <v>15.913500000000001</v>
      </c>
      <c r="AW58" s="154">
        <f>AM58*(1+AW59)</f>
        <v>15.913500000000001</v>
      </c>
      <c r="AX58" s="153">
        <f>AW58*(1+AX59)</f>
        <v>15.913500000000001</v>
      </c>
      <c r="AY58" s="153">
        <f t="shared" ref="AY58:BH58" si="84">AX58*(1+AY59)</f>
        <v>15.913500000000001</v>
      </c>
      <c r="AZ58" s="153">
        <f t="shared" si="84"/>
        <v>15.913500000000001</v>
      </c>
      <c r="BA58" s="153">
        <f t="shared" si="84"/>
        <v>15.913500000000001</v>
      </c>
      <c r="BB58" s="153">
        <f t="shared" si="84"/>
        <v>15.913500000000001</v>
      </c>
      <c r="BC58" s="153">
        <f t="shared" si="84"/>
        <v>16.390905</v>
      </c>
      <c r="BD58" s="153">
        <f t="shared" si="84"/>
        <v>16.390905</v>
      </c>
      <c r="BE58" s="153">
        <f t="shared" si="84"/>
        <v>16.390905</v>
      </c>
      <c r="BF58" s="153">
        <f t="shared" si="84"/>
        <v>16.390905</v>
      </c>
      <c r="BG58" s="153">
        <f t="shared" si="84"/>
        <v>16.390905</v>
      </c>
      <c r="BH58" s="153">
        <f t="shared" si="84"/>
        <v>16.390905</v>
      </c>
    </row>
    <row r="59" spans="2:67" ht="18" customHeight="1" x14ac:dyDescent="0.25">
      <c r="B59" s="113"/>
      <c r="C59" s="113"/>
      <c r="D59" s="113"/>
      <c r="E59" s="118" t="s">
        <v>6</v>
      </c>
      <c r="H59" s="133">
        <v>0</v>
      </c>
      <c r="I59" s="133">
        <v>0</v>
      </c>
      <c r="J59" s="133">
        <v>0</v>
      </c>
      <c r="K59" s="133">
        <v>0</v>
      </c>
      <c r="L59" s="133">
        <v>0</v>
      </c>
      <c r="M59" s="133">
        <v>0.03</v>
      </c>
      <c r="N59" s="133">
        <v>0</v>
      </c>
      <c r="O59" s="133">
        <v>0</v>
      </c>
      <c r="P59" s="133">
        <v>0</v>
      </c>
      <c r="Q59" s="133">
        <v>0</v>
      </c>
      <c r="R59" s="133">
        <v>0</v>
      </c>
      <c r="AB59" s="133">
        <v>0</v>
      </c>
      <c r="AC59" s="133">
        <v>0</v>
      </c>
      <c r="AD59" s="133">
        <v>0</v>
      </c>
      <c r="AE59" s="133">
        <v>0</v>
      </c>
      <c r="AF59" s="133">
        <v>0</v>
      </c>
      <c r="AG59" s="133">
        <v>0</v>
      </c>
      <c r="AH59" s="133">
        <v>0.03</v>
      </c>
      <c r="AI59" s="133">
        <v>0</v>
      </c>
      <c r="AJ59" s="133">
        <v>0</v>
      </c>
      <c r="AK59" s="133">
        <v>0</v>
      </c>
      <c r="AL59" s="133">
        <v>0</v>
      </c>
      <c r="AM59" s="133">
        <v>0</v>
      </c>
      <c r="AW59" s="133">
        <v>0</v>
      </c>
      <c r="AX59" s="133">
        <v>0</v>
      </c>
      <c r="AY59" s="133">
        <v>0</v>
      </c>
      <c r="AZ59" s="133">
        <v>0</v>
      </c>
      <c r="BA59" s="133">
        <v>0</v>
      </c>
      <c r="BB59" s="133">
        <v>0</v>
      </c>
      <c r="BC59" s="133">
        <v>0.03</v>
      </c>
      <c r="BD59" s="133">
        <v>0</v>
      </c>
      <c r="BE59" s="133">
        <v>0</v>
      </c>
      <c r="BF59" s="133">
        <v>0</v>
      </c>
      <c r="BG59" s="133">
        <v>0</v>
      </c>
      <c r="BH59" s="133">
        <v>0</v>
      </c>
    </row>
    <row r="60" spans="2:67" ht="18" customHeight="1" x14ac:dyDescent="0.25">
      <c r="B60" s="113"/>
      <c r="C60" s="113"/>
      <c r="D60" s="113"/>
      <c r="E60" s="113"/>
    </row>
    <row r="61" spans="2:67" ht="18" customHeight="1" x14ac:dyDescent="0.25">
      <c r="B61" s="113"/>
      <c r="C61" s="113"/>
      <c r="D61" s="113" t="s">
        <v>42</v>
      </c>
      <c r="E61" s="113"/>
      <c r="G61" s="155">
        <v>0.3</v>
      </c>
      <c r="H61" s="155">
        <v>0.3</v>
      </c>
      <c r="I61" s="155">
        <v>0.3</v>
      </c>
      <c r="J61" s="155">
        <v>0.3</v>
      </c>
      <c r="K61" s="155">
        <v>0.3</v>
      </c>
      <c r="L61" s="155">
        <v>0.3</v>
      </c>
      <c r="M61" s="155">
        <v>0.3</v>
      </c>
      <c r="N61" s="155">
        <v>0.3</v>
      </c>
      <c r="O61" s="155">
        <v>0.3</v>
      </c>
      <c r="P61" s="155">
        <v>0.3</v>
      </c>
      <c r="Q61" s="155">
        <v>0.3</v>
      </c>
      <c r="R61" s="155">
        <v>0.3</v>
      </c>
      <c r="AB61" s="155">
        <v>0.3</v>
      </c>
      <c r="AC61" s="155">
        <v>0.3</v>
      </c>
      <c r="AD61" s="155">
        <v>0.3</v>
      </c>
      <c r="AE61" s="155">
        <v>0.3</v>
      </c>
      <c r="AF61" s="155">
        <v>0.3</v>
      </c>
      <c r="AG61" s="155">
        <v>0.3</v>
      </c>
      <c r="AH61" s="155">
        <v>0.3</v>
      </c>
      <c r="AI61" s="155">
        <v>0.3</v>
      </c>
      <c r="AJ61" s="155">
        <v>0.3</v>
      </c>
      <c r="AK61" s="155">
        <v>0.3</v>
      </c>
      <c r="AL61" s="155">
        <v>0.3</v>
      </c>
      <c r="AM61" s="155">
        <v>0.3</v>
      </c>
      <c r="AW61" s="155">
        <v>0.3</v>
      </c>
      <c r="AX61" s="155">
        <v>0.3</v>
      </c>
      <c r="AY61" s="155">
        <v>0.3</v>
      </c>
      <c r="AZ61" s="155">
        <v>0.3</v>
      </c>
      <c r="BA61" s="155">
        <v>0.3</v>
      </c>
      <c r="BB61" s="155">
        <v>0.3</v>
      </c>
      <c r="BC61" s="155">
        <v>0.3</v>
      </c>
      <c r="BD61" s="155">
        <v>0.3</v>
      </c>
      <c r="BE61" s="155">
        <v>0.3</v>
      </c>
      <c r="BF61" s="155">
        <v>0.3</v>
      </c>
      <c r="BG61" s="155">
        <v>0.3</v>
      </c>
      <c r="BH61" s="155">
        <v>0.3</v>
      </c>
    </row>
    <row r="62" spans="2:67" ht="18" customHeight="1" x14ac:dyDescent="0.25">
      <c r="B62" s="113"/>
      <c r="C62" s="113"/>
      <c r="D62" s="113" t="s">
        <v>44</v>
      </c>
      <c r="E62" s="113"/>
      <c r="G62" s="153">
        <f>G58*G61</f>
        <v>4.5</v>
      </c>
      <c r="H62" s="153">
        <f t="shared" ref="H62:R62" si="85">H58*H61</f>
        <v>4.5</v>
      </c>
      <c r="I62" s="153">
        <f t="shared" si="85"/>
        <v>4.5</v>
      </c>
      <c r="J62" s="153">
        <f t="shared" si="85"/>
        <v>4.5</v>
      </c>
      <c r="K62" s="153">
        <f t="shared" si="85"/>
        <v>4.5</v>
      </c>
      <c r="L62" s="153">
        <f t="shared" si="85"/>
        <v>4.5</v>
      </c>
      <c r="M62" s="153">
        <f t="shared" si="85"/>
        <v>4.6349999999999998</v>
      </c>
      <c r="N62" s="153">
        <f t="shared" si="85"/>
        <v>4.6349999999999998</v>
      </c>
      <c r="O62" s="153">
        <f t="shared" si="85"/>
        <v>4.6349999999999998</v>
      </c>
      <c r="P62" s="153">
        <f t="shared" si="85"/>
        <v>4.6349999999999998</v>
      </c>
      <c r="Q62" s="153">
        <f t="shared" si="85"/>
        <v>4.6349999999999998</v>
      </c>
      <c r="R62" s="153">
        <f t="shared" si="85"/>
        <v>4.6349999999999998</v>
      </c>
      <c r="AB62" s="153">
        <f>AB58*AB61</f>
        <v>4.6349999999999998</v>
      </c>
      <c r="AC62" s="153">
        <f t="shared" ref="AC62:AM62" si="86">AC58*AC61</f>
        <v>4.6349999999999998</v>
      </c>
      <c r="AD62" s="153">
        <f t="shared" si="86"/>
        <v>4.6349999999999998</v>
      </c>
      <c r="AE62" s="153">
        <f t="shared" si="86"/>
        <v>4.6349999999999998</v>
      </c>
      <c r="AF62" s="153">
        <f t="shared" si="86"/>
        <v>4.6349999999999998</v>
      </c>
      <c r="AG62" s="153">
        <f t="shared" si="86"/>
        <v>4.6349999999999998</v>
      </c>
      <c r="AH62" s="153">
        <f t="shared" si="86"/>
        <v>4.7740499999999999</v>
      </c>
      <c r="AI62" s="153">
        <f t="shared" si="86"/>
        <v>4.7740499999999999</v>
      </c>
      <c r="AJ62" s="153">
        <f t="shared" si="86"/>
        <v>4.7740499999999999</v>
      </c>
      <c r="AK62" s="153">
        <f t="shared" si="86"/>
        <v>4.7740499999999999</v>
      </c>
      <c r="AL62" s="153">
        <f t="shared" si="86"/>
        <v>4.7740499999999999</v>
      </c>
      <c r="AM62" s="153">
        <f t="shared" si="86"/>
        <v>4.7740499999999999</v>
      </c>
      <c r="AW62" s="153">
        <f>AW58*AW61</f>
        <v>4.7740499999999999</v>
      </c>
      <c r="AX62" s="153">
        <f t="shared" ref="AX62:BH62" si="87">AX58*AX61</f>
        <v>4.7740499999999999</v>
      </c>
      <c r="AY62" s="153">
        <f t="shared" si="87"/>
        <v>4.7740499999999999</v>
      </c>
      <c r="AZ62" s="153">
        <f t="shared" si="87"/>
        <v>4.7740499999999999</v>
      </c>
      <c r="BA62" s="153">
        <f t="shared" si="87"/>
        <v>4.7740499999999999</v>
      </c>
      <c r="BB62" s="153">
        <f t="shared" si="87"/>
        <v>4.7740499999999999</v>
      </c>
      <c r="BC62" s="153">
        <f t="shared" si="87"/>
        <v>4.9172715</v>
      </c>
      <c r="BD62" s="153">
        <f t="shared" si="87"/>
        <v>4.9172715</v>
      </c>
      <c r="BE62" s="153">
        <f t="shared" si="87"/>
        <v>4.9172715</v>
      </c>
      <c r="BF62" s="153">
        <f t="shared" si="87"/>
        <v>4.9172715</v>
      </c>
      <c r="BG62" s="153">
        <f t="shared" si="87"/>
        <v>4.9172715</v>
      </c>
      <c r="BH62" s="153">
        <f t="shared" si="87"/>
        <v>4.9172715</v>
      </c>
    </row>
    <row r="63" spans="2:67" ht="18" customHeight="1" x14ac:dyDescent="0.25">
      <c r="B63" s="113"/>
      <c r="C63" s="113"/>
      <c r="D63" s="113"/>
      <c r="E63" s="113"/>
    </row>
    <row r="64" spans="2:67" ht="18" customHeight="1" x14ac:dyDescent="0.25">
      <c r="B64" s="113"/>
      <c r="C64" s="113"/>
      <c r="D64" s="113" t="s">
        <v>45</v>
      </c>
      <c r="E64" s="113"/>
      <c r="G64" s="155">
        <v>0.3</v>
      </c>
      <c r="H64" s="155">
        <v>0.3</v>
      </c>
      <c r="I64" s="155">
        <v>0.3</v>
      </c>
      <c r="J64" s="155">
        <v>0.3</v>
      </c>
      <c r="K64" s="155">
        <v>0.3</v>
      </c>
      <c r="L64" s="155">
        <v>0.3</v>
      </c>
      <c r="M64" s="155">
        <v>0.3</v>
      </c>
      <c r="N64" s="155">
        <v>0.3</v>
      </c>
      <c r="O64" s="155">
        <v>0.3</v>
      </c>
      <c r="P64" s="155">
        <v>0.3</v>
      </c>
      <c r="Q64" s="155">
        <v>0.3</v>
      </c>
      <c r="R64" s="155">
        <v>0.3</v>
      </c>
      <c r="AB64" s="155">
        <v>0.3</v>
      </c>
      <c r="AC64" s="155">
        <v>0.3</v>
      </c>
      <c r="AD64" s="155">
        <v>0.3</v>
      </c>
      <c r="AE64" s="155">
        <v>0.3</v>
      </c>
      <c r="AF64" s="155">
        <v>0.3</v>
      </c>
      <c r="AG64" s="155">
        <v>0.3</v>
      </c>
      <c r="AH64" s="155">
        <v>0.3</v>
      </c>
      <c r="AI64" s="155">
        <v>0.3</v>
      </c>
      <c r="AJ64" s="155">
        <v>0.3</v>
      </c>
      <c r="AK64" s="155">
        <v>0.3</v>
      </c>
      <c r="AL64" s="155">
        <v>0.3</v>
      </c>
      <c r="AM64" s="155">
        <v>0.3</v>
      </c>
      <c r="AW64" s="155">
        <v>0.3</v>
      </c>
      <c r="AX64" s="155">
        <v>0.3</v>
      </c>
      <c r="AY64" s="155">
        <v>0.3</v>
      </c>
      <c r="AZ64" s="155">
        <v>0.3</v>
      </c>
      <c r="BA64" s="155">
        <v>0.3</v>
      </c>
      <c r="BB64" s="155">
        <v>0.3</v>
      </c>
      <c r="BC64" s="155">
        <v>0.3</v>
      </c>
      <c r="BD64" s="155">
        <v>0.3</v>
      </c>
      <c r="BE64" s="155">
        <v>0.3</v>
      </c>
      <c r="BF64" s="155">
        <v>0.3</v>
      </c>
      <c r="BG64" s="155">
        <v>0.3</v>
      </c>
      <c r="BH64" s="155">
        <v>0.3</v>
      </c>
    </row>
    <row r="65" spans="2:67" ht="18" customHeight="1" x14ac:dyDescent="0.25">
      <c r="B65" s="113"/>
      <c r="C65" s="113"/>
      <c r="D65" s="113" t="s">
        <v>46</v>
      </c>
      <c r="E65" s="113"/>
      <c r="G65" s="153">
        <f>G58*G64</f>
        <v>4.5</v>
      </c>
      <c r="H65" s="153">
        <f t="shared" ref="H65:R65" si="88">H58*H64</f>
        <v>4.5</v>
      </c>
      <c r="I65" s="153">
        <f t="shared" si="88"/>
        <v>4.5</v>
      </c>
      <c r="J65" s="153">
        <f t="shared" si="88"/>
        <v>4.5</v>
      </c>
      <c r="K65" s="153">
        <f t="shared" si="88"/>
        <v>4.5</v>
      </c>
      <c r="L65" s="153">
        <f t="shared" si="88"/>
        <v>4.5</v>
      </c>
      <c r="M65" s="153">
        <f t="shared" si="88"/>
        <v>4.6349999999999998</v>
      </c>
      <c r="N65" s="153">
        <f t="shared" si="88"/>
        <v>4.6349999999999998</v>
      </c>
      <c r="O65" s="153">
        <f t="shared" si="88"/>
        <v>4.6349999999999998</v>
      </c>
      <c r="P65" s="153">
        <f t="shared" si="88"/>
        <v>4.6349999999999998</v>
      </c>
      <c r="Q65" s="153">
        <f t="shared" si="88"/>
        <v>4.6349999999999998</v>
      </c>
      <c r="R65" s="153">
        <f t="shared" si="88"/>
        <v>4.6349999999999998</v>
      </c>
      <c r="AB65" s="153">
        <f>AB58*AB64</f>
        <v>4.6349999999999998</v>
      </c>
      <c r="AC65" s="153">
        <f t="shared" ref="AC65:AM65" si="89">AC58*AC64</f>
        <v>4.6349999999999998</v>
      </c>
      <c r="AD65" s="153">
        <f t="shared" si="89"/>
        <v>4.6349999999999998</v>
      </c>
      <c r="AE65" s="153">
        <f t="shared" si="89"/>
        <v>4.6349999999999998</v>
      </c>
      <c r="AF65" s="153">
        <f t="shared" si="89"/>
        <v>4.6349999999999998</v>
      </c>
      <c r="AG65" s="153">
        <f t="shared" si="89"/>
        <v>4.6349999999999998</v>
      </c>
      <c r="AH65" s="153">
        <f t="shared" si="89"/>
        <v>4.7740499999999999</v>
      </c>
      <c r="AI65" s="153">
        <f t="shared" si="89"/>
        <v>4.7740499999999999</v>
      </c>
      <c r="AJ65" s="153">
        <f t="shared" si="89"/>
        <v>4.7740499999999999</v>
      </c>
      <c r="AK65" s="153">
        <f t="shared" si="89"/>
        <v>4.7740499999999999</v>
      </c>
      <c r="AL65" s="153">
        <f t="shared" si="89"/>
        <v>4.7740499999999999</v>
      </c>
      <c r="AM65" s="153">
        <f t="shared" si="89"/>
        <v>4.7740499999999999</v>
      </c>
      <c r="AW65" s="153">
        <f>AW58*AW64</f>
        <v>4.7740499999999999</v>
      </c>
      <c r="AX65" s="153">
        <f t="shared" ref="AX65:BH65" si="90">AX58*AX64</f>
        <v>4.7740499999999999</v>
      </c>
      <c r="AY65" s="153">
        <f t="shared" si="90"/>
        <v>4.7740499999999999</v>
      </c>
      <c r="AZ65" s="153">
        <f t="shared" si="90"/>
        <v>4.7740499999999999</v>
      </c>
      <c r="BA65" s="153">
        <f t="shared" si="90"/>
        <v>4.7740499999999999</v>
      </c>
      <c r="BB65" s="153">
        <f t="shared" si="90"/>
        <v>4.7740499999999999</v>
      </c>
      <c r="BC65" s="153">
        <f t="shared" si="90"/>
        <v>4.9172715</v>
      </c>
      <c r="BD65" s="153">
        <f t="shared" si="90"/>
        <v>4.9172715</v>
      </c>
      <c r="BE65" s="153">
        <f t="shared" si="90"/>
        <v>4.9172715</v>
      </c>
      <c r="BF65" s="153">
        <f t="shared" si="90"/>
        <v>4.9172715</v>
      </c>
      <c r="BG65" s="153">
        <f t="shared" si="90"/>
        <v>4.9172715</v>
      </c>
      <c r="BH65" s="153">
        <f t="shared" si="90"/>
        <v>4.9172715</v>
      </c>
    </row>
    <row r="66" spans="2:67" ht="18" customHeight="1" x14ac:dyDescent="0.25">
      <c r="B66" s="113"/>
      <c r="C66" s="113"/>
      <c r="D66" s="113"/>
      <c r="E66" s="113"/>
    </row>
    <row r="67" spans="2:67" ht="18" customHeight="1" x14ac:dyDescent="0.25">
      <c r="B67" s="113"/>
      <c r="C67" s="113"/>
      <c r="D67" s="113" t="s">
        <v>47</v>
      </c>
      <c r="E67" s="113"/>
      <c r="G67" s="152">
        <v>5</v>
      </c>
      <c r="H67" s="152">
        <v>5</v>
      </c>
      <c r="I67" s="152">
        <v>5</v>
      </c>
      <c r="J67" s="152">
        <v>5</v>
      </c>
      <c r="K67" s="152">
        <v>5</v>
      </c>
      <c r="L67" s="152">
        <v>5</v>
      </c>
      <c r="M67" s="152">
        <v>5</v>
      </c>
      <c r="N67" s="152">
        <v>5</v>
      </c>
      <c r="O67" s="152">
        <v>5</v>
      </c>
      <c r="P67" s="152">
        <v>5</v>
      </c>
      <c r="Q67" s="152">
        <v>5</v>
      </c>
      <c r="R67" s="152">
        <v>5</v>
      </c>
      <c r="AB67" s="152">
        <v>5</v>
      </c>
      <c r="AC67" s="152">
        <v>5</v>
      </c>
      <c r="AD67" s="152">
        <v>5</v>
      </c>
      <c r="AE67" s="152">
        <v>5</v>
      </c>
      <c r="AF67" s="152">
        <v>5</v>
      </c>
      <c r="AG67" s="152">
        <v>5</v>
      </c>
      <c r="AH67" s="152">
        <v>5</v>
      </c>
      <c r="AI67" s="152">
        <v>5</v>
      </c>
      <c r="AJ67" s="152">
        <v>5</v>
      </c>
      <c r="AK67" s="152">
        <v>5</v>
      </c>
      <c r="AL67" s="152">
        <v>5</v>
      </c>
      <c r="AM67" s="152">
        <v>5</v>
      </c>
      <c r="AW67" s="152">
        <v>5</v>
      </c>
      <c r="AX67" s="152">
        <v>5</v>
      </c>
      <c r="AY67" s="152">
        <v>5</v>
      </c>
      <c r="AZ67" s="152">
        <v>5</v>
      </c>
      <c r="BA67" s="152">
        <v>5</v>
      </c>
      <c r="BB67" s="152">
        <v>5</v>
      </c>
      <c r="BC67" s="152">
        <v>5</v>
      </c>
      <c r="BD67" s="152">
        <v>5</v>
      </c>
      <c r="BE67" s="152">
        <v>5</v>
      </c>
      <c r="BF67" s="152">
        <v>5</v>
      </c>
      <c r="BG67" s="152">
        <v>5</v>
      </c>
      <c r="BH67" s="152">
        <v>5</v>
      </c>
    </row>
    <row r="68" spans="2:67" ht="18" customHeight="1" x14ac:dyDescent="0.25">
      <c r="B68" s="113"/>
      <c r="C68" s="113"/>
      <c r="D68" s="113"/>
      <c r="E68" s="113"/>
    </row>
    <row r="69" spans="2:67" ht="18" customHeight="1" x14ac:dyDescent="0.25">
      <c r="B69" s="113"/>
      <c r="C69" s="113"/>
      <c r="D69" s="113" t="s">
        <v>48</v>
      </c>
      <c r="E69" s="113"/>
      <c r="G69" s="153">
        <f>SUM(G58,G62,G65,G67)</f>
        <v>29</v>
      </c>
      <c r="H69" s="153">
        <f t="shared" ref="H69:R69" si="91">SUM(H58,H62,H65,H67)</f>
        <v>29</v>
      </c>
      <c r="I69" s="153">
        <f t="shared" si="91"/>
        <v>29</v>
      </c>
      <c r="J69" s="153">
        <f t="shared" si="91"/>
        <v>29</v>
      </c>
      <c r="K69" s="153">
        <f t="shared" si="91"/>
        <v>29</v>
      </c>
      <c r="L69" s="153">
        <f t="shared" si="91"/>
        <v>29</v>
      </c>
      <c r="M69" s="153">
        <f t="shared" si="91"/>
        <v>29.72</v>
      </c>
      <c r="N69" s="153">
        <f t="shared" si="91"/>
        <v>29.72</v>
      </c>
      <c r="O69" s="153">
        <f t="shared" si="91"/>
        <v>29.72</v>
      </c>
      <c r="P69" s="153">
        <f t="shared" si="91"/>
        <v>29.72</v>
      </c>
      <c r="Q69" s="153">
        <f t="shared" si="91"/>
        <v>29.72</v>
      </c>
      <c r="R69" s="153">
        <f t="shared" si="91"/>
        <v>29.72</v>
      </c>
      <c r="AB69" s="153">
        <f>SUM(AB58,AB62,AB65,AB67)</f>
        <v>29.72</v>
      </c>
      <c r="AC69" s="153">
        <f t="shared" ref="AC69:AM69" si="92">SUM(AC58,AC62,AC65,AC67)</f>
        <v>29.72</v>
      </c>
      <c r="AD69" s="153">
        <f t="shared" si="92"/>
        <v>29.72</v>
      </c>
      <c r="AE69" s="153">
        <f t="shared" si="92"/>
        <v>29.72</v>
      </c>
      <c r="AF69" s="153">
        <f t="shared" si="92"/>
        <v>29.72</v>
      </c>
      <c r="AG69" s="153">
        <f t="shared" si="92"/>
        <v>29.72</v>
      </c>
      <c r="AH69" s="153">
        <f t="shared" si="92"/>
        <v>30.461600000000001</v>
      </c>
      <c r="AI69" s="153">
        <f t="shared" si="92"/>
        <v>30.461600000000001</v>
      </c>
      <c r="AJ69" s="153">
        <f t="shared" si="92"/>
        <v>30.461600000000001</v>
      </c>
      <c r="AK69" s="153">
        <f t="shared" si="92"/>
        <v>30.461600000000001</v>
      </c>
      <c r="AL69" s="153">
        <f t="shared" si="92"/>
        <v>30.461600000000001</v>
      </c>
      <c r="AM69" s="153">
        <f t="shared" si="92"/>
        <v>30.461600000000001</v>
      </c>
      <c r="AW69" s="153">
        <f>SUM(AW58,AW62,AW65,AW67)</f>
        <v>30.461600000000001</v>
      </c>
      <c r="AX69" s="153">
        <f t="shared" ref="AX69:BH69" si="93">SUM(AX58,AX62,AX65,AX67)</f>
        <v>30.461600000000001</v>
      </c>
      <c r="AY69" s="153">
        <f t="shared" si="93"/>
        <v>30.461600000000001</v>
      </c>
      <c r="AZ69" s="153">
        <f t="shared" si="93"/>
        <v>30.461600000000001</v>
      </c>
      <c r="BA69" s="153">
        <f t="shared" si="93"/>
        <v>30.461600000000001</v>
      </c>
      <c r="BB69" s="153">
        <f t="shared" si="93"/>
        <v>30.461600000000001</v>
      </c>
      <c r="BC69" s="153">
        <f t="shared" si="93"/>
        <v>31.225448</v>
      </c>
      <c r="BD69" s="153">
        <f t="shared" si="93"/>
        <v>31.225448</v>
      </c>
      <c r="BE69" s="153">
        <f t="shared" si="93"/>
        <v>31.225448</v>
      </c>
      <c r="BF69" s="153">
        <f t="shared" si="93"/>
        <v>31.225448</v>
      </c>
      <c r="BG69" s="153">
        <f t="shared" si="93"/>
        <v>31.225448</v>
      </c>
      <c r="BH69" s="153">
        <f t="shared" si="93"/>
        <v>31.225448</v>
      </c>
    </row>
    <row r="70" spans="2:67" ht="18" customHeight="1" x14ac:dyDescent="0.25">
      <c r="B70" s="113"/>
      <c r="C70" s="113"/>
      <c r="D70" s="113" t="s">
        <v>49</v>
      </c>
      <c r="E70" s="113"/>
      <c r="G70" s="153">
        <f>G56*G69</f>
        <v>290</v>
      </c>
      <c r="H70" s="153">
        <f t="shared" ref="H70:R70" si="94">H56*H69</f>
        <v>290</v>
      </c>
      <c r="I70" s="153">
        <f t="shared" si="94"/>
        <v>290</v>
      </c>
      <c r="J70" s="153">
        <f t="shared" si="94"/>
        <v>290</v>
      </c>
      <c r="K70" s="153">
        <f t="shared" si="94"/>
        <v>290</v>
      </c>
      <c r="L70" s="153">
        <f t="shared" si="94"/>
        <v>290</v>
      </c>
      <c r="M70" s="153">
        <f t="shared" si="94"/>
        <v>297.2</v>
      </c>
      <c r="N70" s="153">
        <f t="shared" si="94"/>
        <v>297.2</v>
      </c>
      <c r="O70" s="153">
        <f t="shared" si="94"/>
        <v>297.2</v>
      </c>
      <c r="P70" s="153">
        <f t="shared" si="94"/>
        <v>297.2</v>
      </c>
      <c r="Q70" s="153">
        <f t="shared" si="94"/>
        <v>297.2</v>
      </c>
      <c r="R70" s="153">
        <f t="shared" si="94"/>
        <v>297.2</v>
      </c>
      <c r="T70" s="156"/>
      <c r="U70" s="156"/>
      <c r="V70" s="156"/>
      <c r="W70" s="156"/>
      <c r="X70" s="156"/>
      <c r="Y70" s="156"/>
      <c r="AB70" s="153">
        <f>AB56*AB69</f>
        <v>297.2</v>
      </c>
      <c r="AC70" s="153">
        <f t="shared" ref="AC70:AM70" si="95">AC56*AC69</f>
        <v>297.2</v>
      </c>
      <c r="AD70" s="153">
        <f t="shared" si="95"/>
        <v>297.2</v>
      </c>
      <c r="AE70" s="153">
        <f t="shared" si="95"/>
        <v>297.2</v>
      </c>
      <c r="AF70" s="153">
        <f t="shared" si="95"/>
        <v>297.2</v>
      </c>
      <c r="AG70" s="153">
        <f t="shared" si="95"/>
        <v>297.2</v>
      </c>
      <c r="AH70" s="153">
        <f t="shared" si="95"/>
        <v>304.61599999999999</v>
      </c>
      <c r="AI70" s="153">
        <f t="shared" si="95"/>
        <v>304.61599999999999</v>
      </c>
      <c r="AJ70" s="153">
        <f t="shared" si="95"/>
        <v>304.61599999999999</v>
      </c>
      <c r="AK70" s="153">
        <f t="shared" si="95"/>
        <v>304.61599999999999</v>
      </c>
      <c r="AL70" s="153">
        <f t="shared" si="95"/>
        <v>304.61599999999999</v>
      </c>
      <c r="AM70" s="153">
        <f t="shared" si="95"/>
        <v>304.61599999999999</v>
      </c>
      <c r="AO70" s="156"/>
      <c r="AP70" s="156"/>
      <c r="AQ70" s="156"/>
      <c r="AR70" s="156"/>
      <c r="AS70" s="156"/>
      <c r="AT70" s="156"/>
      <c r="AW70" s="153">
        <f>AW56*AW69</f>
        <v>304.61599999999999</v>
      </c>
      <c r="AX70" s="153">
        <f t="shared" ref="AX70:BH70" si="96">AX56*AX69</f>
        <v>304.61599999999999</v>
      </c>
      <c r="AY70" s="153">
        <f t="shared" si="96"/>
        <v>304.61599999999999</v>
      </c>
      <c r="AZ70" s="153">
        <f t="shared" si="96"/>
        <v>304.61599999999999</v>
      </c>
      <c r="BA70" s="153">
        <f t="shared" si="96"/>
        <v>304.61599999999999</v>
      </c>
      <c r="BB70" s="153">
        <f t="shared" si="96"/>
        <v>304.61599999999999</v>
      </c>
      <c r="BC70" s="153">
        <f t="shared" si="96"/>
        <v>312.25448</v>
      </c>
      <c r="BD70" s="153">
        <f t="shared" si="96"/>
        <v>312.25448</v>
      </c>
      <c r="BE70" s="153">
        <f t="shared" si="96"/>
        <v>312.25448</v>
      </c>
      <c r="BF70" s="153">
        <f t="shared" si="96"/>
        <v>312.25448</v>
      </c>
      <c r="BG70" s="153">
        <f t="shared" si="96"/>
        <v>312.25448</v>
      </c>
      <c r="BH70" s="153">
        <f t="shared" si="96"/>
        <v>312.25448</v>
      </c>
      <c r="BJ70" s="156"/>
      <c r="BK70" s="156"/>
      <c r="BL70" s="156"/>
      <c r="BM70" s="156"/>
      <c r="BN70" s="156"/>
      <c r="BO70" s="156"/>
    </row>
    <row r="71" spans="2:67" ht="18" customHeight="1" x14ac:dyDescent="0.25">
      <c r="B71" s="113"/>
      <c r="C71" s="113"/>
      <c r="D71" s="113"/>
      <c r="E71" s="113"/>
    </row>
    <row r="72" spans="2:67" ht="18" customHeight="1" x14ac:dyDescent="0.25">
      <c r="B72" s="113"/>
      <c r="C72" s="113" t="s">
        <v>50</v>
      </c>
      <c r="D72" s="113"/>
      <c r="E72" s="113"/>
    </row>
    <row r="73" spans="2:67" ht="18" customHeight="1" x14ac:dyDescent="0.25">
      <c r="B73" s="113"/>
      <c r="C73" s="113"/>
      <c r="D73" s="113" t="s">
        <v>41</v>
      </c>
      <c r="E73" s="113"/>
      <c r="G73" s="119">
        <v>15</v>
      </c>
      <c r="H73" s="119">
        <v>15</v>
      </c>
      <c r="I73" s="119">
        <v>15</v>
      </c>
      <c r="J73" s="119">
        <v>15</v>
      </c>
      <c r="K73" s="119">
        <v>15</v>
      </c>
      <c r="L73" s="119">
        <v>15</v>
      </c>
      <c r="M73" s="119">
        <v>15</v>
      </c>
      <c r="N73" s="119">
        <v>15</v>
      </c>
      <c r="O73" s="119">
        <v>15</v>
      </c>
      <c r="P73" s="119">
        <v>15</v>
      </c>
      <c r="Q73" s="119">
        <v>15</v>
      </c>
      <c r="R73" s="119">
        <v>15</v>
      </c>
      <c r="AB73" s="119">
        <v>15</v>
      </c>
      <c r="AC73" s="119">
        <v>15</v>
      </c>
      <c r="AD73" s="119">
        <v>15</v>
      </c>
      <c r="AE73" s="119">
        <v>15</v>
      </c>
      <c r="AF73" s="119">
        <v>15</v>
      </c>
      <c r="AG73" s="119">
        <v>15</v>
      </c>
      <c r="AH73" s="119">
        <v>15</v>
      </c>
      <c r="AI73" s="119">
        <v>15</v>
      </c>
      <c r="AJ73" s="119">
        <v>15</v>
      </c>
      <c r="AK73" s="119">
        <v>15</v>
      </c>
      <c r="AL73" s="119">
        <v>15</v>
      </c>
      <c r="AM73" s="119">
        <v>15</v>
      </c>
      <c r="AW73" s="119">
        <v>15</v>
      </c>
      <c r="AX73" s="119">
        <v>15</v>
      </c>
      <c r="AY73" s="119">
        <v>15</v>
      </c>
      <c r="AZ73" s="119">
        <v>15</v>
      </c>
      <c r="BA73" s="119">
        <v>15</v>
      </c>
      <c r="BB73" s="119">
        <v>15</v>
      </c>
      <c r="BC73" s="119">
        <v>15</v>
      </c>
      <c r="BD73" s="119">
        <v>15</v>
      </c>
      <c r="BE73" s="119">
        <v>15</v>
      </c>
      <c r="BF73" s="119">
        <v>15</v>
      </c>
      <c r="BG73" s="119">
        <v>15</v>
      </c>
      <c r="BH73" s="119">
        <v>15</v>
      </c>
    </row>
    <row r="74" spans="2:67" ht="18" customHeight="1" x14ac:dyDescent="0.25">
      <c r="B74" s="113"/>
      <c r="C74" s="113"/>
      <c r="D74" s="113"/>
      <c r="E74" s="113"/>
    </row>
    <row r="75" spans="2:67" ht="18" customHeight="1" x14ac:dyDescent="0.25">
      <c r="B75" s="113"/>
      <c r="C75" s="113"/>
      <c r="D75" s="113" t="s">
        <v>43</v>
      </c>
      <c r="E75" s="113"/>
      <c r="G75" s="152">
        <f>140/12</f>
        <v>11.666666666666666</v>
      </c>
      <c r="H75" s="153">
        <f>G75*(1+H76)</f>
        <v>11.666666666666666</v>
      </c>
      <c r="I75" s="153">
        <f t="shared" ref="I75:R75" si="97">H75*(1+I76)</f>
        <v>11.666666666666666</v>
      </c>
      <c r="J75" s="153">
        <f t="shared" si="97"/>
        <v>11.666666666666666</v>
      </c>
      <c r="K75" s="153">
        <f t="shared" si="97"/>
        <v>11.666666666666666</v>
      </c>
      <c r="L75" s="153">
        <f t="shared" si="97"/>
        <v>11.666666666666666</v>
      </c>
      <c r="M75" s="153">
        <f t="shared" si="97"/>
        <v>12.016666666666666</v>
      </c>
      <c r="N75" s="153">
        <f t="shared" si="97"/>
        <v>12.016666666666666</v>
      </c>
      <c r="O75" s="153">
        <f t="shared" si="97"/>
        <v>12.016666666666666</v>
      </c>
      <c r="P75" s="153">
        <f t="shared" si="97"/>
        <v>12.016666666666666</v>
      </c>
      <c r="Q75" s="153">
        <f t="shared" si="97"/>
        <v>12.016666666666666</v>
      </c>
      <c r="R75" s="153">
        <f t="shared" si="97"/>
        <v>12.016666666666666</v>
      </c>
      <c r="AB75" s="154">
        <f>R75*(1+AB76)</f>
        <v>12.016666666666666</v>
      </c>
      <c r="AC75" s="153">
        <f>AB75*(1+AC76)</f>
        <v>12.016666666666666</v>
      </c>
      <c r="AD75" s="153">
        <f t="shared" ref="AD75:AM75" si="98">AC75*(1+AD76)</f>
        <v>12.016666666666666</v>
      </c>
      <c r="AE75" s="153">
        <f t="shared" si="98"/>
        <v>12.016666666666666</v>
      </c>
      <c r="AF75" s="153">
        <f t="shared" si="98"/>
        <v>12.016666666666666</v>
      </c>
      <c r="AG75" s="153">
        <f t="shared" si="98"/>
        <v>12.016666666666666</v>
      </c>
      <c r="AH75" s="153">
        <f t="shared" si="98"/>
        <v>12.377166666666666</v>
      </c>
      <c r="AI75" s="153">
        <f t="shared" si="98"/>
        <v>12.377166666666666</v>
      </c>
      <c r="AJ75" s="153">
        <f t="shared" si="98"/>
        <v>12.377166666666666</v>
      </c>
      <c r="AK75" s="153">
        <f t="shared" si="98"/>
        <v>12.377166666666666</v>
      </c>
      <c r="AL75" s="153">
        <f t="shared" si="98"/>
        <v>12.377166666666666</v>
      </c>
      <c r="AM75" s="153">
        <f t="shared" si="98"/>
        <v>12.377166666666666</v>
      </c>
      <c r="AW75" s="154">
        <f>AM75*(1+AW76)</f>
        <v>12.377166666666666</v>
      </c>
      <c r="AX75" s="153">
        <f>AW75*(1+AX76)</f>
        <v>12.377166666666666</v>
      </c>
      <c r="AY75" s="153">
        <f t="shared" ref="AY75:BH75" si="99">AX75*(1+AY76)</f>
        <v>12.377166666666666</v>
      </c>
      <c r="AZ75" s="153">
        <f t="shared" si="99"/>
        <v>12.377166666666666</v>
      </c>
      <c r="BA75" s="153">
        <f t="shared" si="99"/>
        <v>12.377166666666666</v>
      </c>
      <c r="BB75" s="153">
        <f t="shared" si="99"/>
        <v>12.377166666666666</v>
      </c>
      <c r="BC75" s="153">
        <f t="shared" si="99"/>
        <v>12.748481666666667</v>
      </c>
      <c r="BD75" s="153">
        <f t="shared" si="99"/>
        <v>12.748481666666667</v>
      </c>
      <c r="BE75" s="153">
        <f t="shared" si="99"/>
        <v>12.748481666666667</v>
      </c>
      <c r="BF75" s="153">
        <f t="shared" si="99"/>
        <v>12.748481666666667</v>
      </c>
      <c r="BG75" s="153">
        <f t="shared" si="99"/>
        <v>12.748481666666667</v>
      </c>
      <c r="BH75" s="153">
        <f t="shared" si="99"/>
        <v>12.748481666666667</v>
      </c>
    </row>
    <row r="76" spans="2:67" ht="18" customHeight="1" x14ac:dyDescent="0.25">
      <c r="B76" s="113"/>
      <c r="C76" s="113"/>
      <c r="D76" s="113"/>
      <c r="E76" s="118" t="s">
        <v>6</v>
      </c>
      <c r="H76" s="133">
        <v>0</v>
      </c>
      <c r="I76" s="133">
        <v>0</v>
      </c>
      <c r="J76" s="133">
        <v>0</v>
      </c>
      <c r="K76" s="133">
        <v>0</v>
      </c>
      <c r="L76" s="133">
        <v>0</v>
      </c>
      <c r="M76" s="133">
        <v>0.03</v>
      </c>
      <c r="N76" s="133">
        <v>0</v>
      </c>
      <c r="O76" s="133">
        <v>0</v>
      </c>
      <c r="P76" s="133">
        <v>0</v>
      </c>
      <c r="Q76" s="133">
        <v>0</v>
      </c>
      <c r="R76" s="133">
        <v>0</v>
      </c>
      <c r="AB76" s="133">
        <v>0</v>
      </c>
      <c r="AC76" s="133">
        <v>0</v>
      </c>
      <c r="AD76" s="133">
        <v>0</v>
      </c>
      <c r="AE76" s="133">
        <v>0</v>
      </c>
      <c r="AF76" s="133">
        <v>0</v>
      </c>
      <c r="AG76" s="133">
        <v>0</v>
      </c>
      <c r="AH76" s="133">
        <v>0.03</v>
      </c>
      <c r="AI76" s="133">
        <v>0</v>
      </c>
      <c r="AJ76" s="133">
        <v>0</v>
      </c>
      <c r="AK76" s="133">
        <v>0</v>
      </c>
      <c r="AL76" s="133">
        <v>0</v>
      </c>
      <c r="AM76" s="133">
        <v>0</v>
      </c>
      <c r="AW76" s="133">
        <v>0</v>
      </c>
      <c r="AX76" s="133">
        <v>0</v>
      </c>
      <c r="AY76" s="133">
        <v>0</v>
      </c>
      <c r="AZ76" s="133">
        <v>0</v>
      </c>
      <c r="BA76" s="133">
        <v>0</v>
      </c>
      <c r="BB76" s="133">
        <v>0</v>
      </c>
      <c r="BC76" s="133">
        <v>0.03</v>
      </c>
      <c r="BD76" s="133">
        <v>0</v>
      </c>
      <c r="BE76" s="133">
        <v>0</v>
      </c>
      <c r="BF76" s="133">
        <v>0</v>
      </c>
      <c r="BG76" s="133">
        <v>0</v>
      </c>
      <c r="BH76" s="133">
        <v>0</v>
      </c>
    </row>
    <row r="77" spans="2:67" ht="18" customHeight="1" x14ac:dyDescent="0.25">
      <c r="B77" s="113"/>
      <c r="C77" s="113"/>
      <c r="D77" s="113"/>
      <c r="E77" s="113"/>
    </row>
    <row r="78" spans="2:67" ht="18" customHeight="1" x14ac:dyDescent="0.25">
      <c r="B78" s="113"/>
      <c r="C78" s="113"/>
      <c r="D78" s="113" t="s">
        <v>42</v>
      </c>
      <c r="E78" s="113"/>
      <c r="G78" s="155">
        <v>0.2</v>
      </c>
      <c r="H78" s="155">
        <v>0.2</v>
      </c>
      <c r="I78" s="155">
        <v>0.2</v>
      </c>
      <c r="J78" s="155">
        <v>0.2</v>
      </c>
      <c r="K78" s="155">
        <v>0.2</v>
      </c>
      <c r="L78" s="155">
        <v>0.2</v>
      </c>
      <c r="M78" s="155">
        <v>0.2</v>
      </c>
      <c r="N78" s="155">
        <v>0.2</v>
      </c>
      <c r="O78" s="155">
        <v>0.2</v>
      </c>
      <c r="P78" s="155">
        <v>0.2</v>
      </c>
      <c r="Q78" s="155">
        <v>0.2</v>
      </c>
      <c r="R78" s="155">
        <v>0.2</v>
      </c>
      <c r="AB78" s="155">
        <v>0.2</v>
      </c>
      <c r="AC78" s="155">
        <v>0.2</v>
      </c>
      <c r="AD78" s="155">
        <v>0.2</v>
      </c>
      <c r="AE78" s="155">
        <v>0.2</v>
      </c>
      <c r="AF78" s="155">
        <v>0.2</v>
      </c>
      <c r="AG78" s="155">
        <v>0.2</v>
      </c>
      <c r="AH78" s="155">
        <v>0.2</v>
      </c>
      <c r="AI78" s="155">
        <v>0.2</v>
      </c>
      <c r="AJ78" s="155">
        <v>0.2</v>
      </c>
      <c r="AK78" s="155">
        <v>0.2</v>
      </c>
      <c r="AL78" s="155">
        <v>0.2</v>
      </c>
      <c r="AM78" s="155">
        <v>0.2</v>
      </c>
      <c r="AW78" s="155">
        <v>0.2</v>
      </c>
      <c r="AX78" s="155">
        <v>0.2</v>
      </c>
      <c r="AY78" s="155">
        <v>0.2</v>
      </c>
      <c r="AZ78" s="155">
        <v>0.2</v>
      </c>
      <c r="BA78" s="155">
        <v>0.2</v>
      </c>
      <c r="BB78" s="155">
        <v>0.2</v>
      </c>
      <c r="BC78" s="155">
        <v>0.2</v>
      </c>
      <c r="BD78" s="155">
        <v>0.2</v>
      </c>
      <c r="BE78" s="155">
        <v>0.2</v>
      </c>
      <c r="BF78" s="155">
        <v>0.2</v>
      </c>
      <c r="BG78" s="155">
        <v>0.2</v>
      </c>
      <c r="BH78" s="155">
        <v>0.2</v>
      </c>
    </row>
    <row r="79" spans="2:67" ht="18" customHeight="1" x14ac:dyDescent="0.25">
      <c r="B79" s="113"/>
      <c r="C79" s="113"/>
      <c r="D79" s="113" t="s">
        <v>44</v>
      </c>
      <c r="E79" s="113"/>
      <c r="G79" s="153">
        <f>G75*G78</f>
        <v>2.3333333333333335</v>
      </c>
      <c r="H79" s="153">
        <f t="shared" ref="H79:R79" si="100">H75*H78</f>
        <v>2.3333333333333335</v>
      </c>
      <c r="I79" s="153">
        <f t="shared" si="100"/>
        <v>2.3333333333333335</v>
      </c>
      <c r="J79" s="153">
        <f t="shared" si="100"/>
        <v>2.3333333333333335</v>
      </c>
      <c r="K79" s="153">
        <f t="shared" si="100"/>
        <v>2.3333333333333335</v>
      </c>
      <c r="L79" s="153">
        <f t="shared" si="100"/>
        <v>2.3333333333333335</v>
      </c>
      <c r="M79" s="153">
        <f t="shared" si="100"/>
        <v>2.4033333333333333</v>
      </c>
      <c r="N79" s="153">
        <f t="shared" si="100"/>
        <v>2.4033333333333333</v>
      </c>
      <c r="O79" s="153">
        <f t="shared" si="100"/>
        <v>2.4033333333333333</v>
      </c>
      <c r="P79" s="153">
        <f t="shared" si="100"/>
        <v>2.4033333333333333</v>
      </c>
      <c r="Q79" s="153">
        <f t="shared" si="100"/>
        <v>2.4033333333333333</v>
      </c>
      <c r="R79" s="153">
        <f t="shared" si="100"/>
        <v>2.4033333333333333</v>
      </c>
      <c r="AB79" s="153">
        <f>AB75*AB78</f>
        <v>2.4033333333333333</v>
      </c>
      <c r="AC79" s="153">
        <f t="shared" ref="AC79" si="101">AC75*AC78</f>
        <v>2.4033333333333333</v>
      </c>
      <c r="AD79" s="153">
        <f t="shared" ref="AD79" si="102">AD75*AD78</f>
        <v>2.4033333333333333</v>
      </c>
      <c r="AE79" s="153">
        <f t="shared" ref="AE79" si="103">AE75*AE78</f>
        <v>2.4033333333333333</v>
      </c>
      <c r="AF79" s="153">
        <f t="shared" ref="AF79" si="104">AF75*AF78</f>
        <v>2.4033333333333333</v>
      </c>
      <c r="AG79" s="153">
        <f t="shared" ref="AG79" si="105">AG75*AG78</f>
        <v>2.4033333333333333</v>
      </c>
      <c r="AH79" s="153">
        <f t="shared" ref="AH79" si="106">AH75*AH78</f>
        <v>2.4754333333333332</v>
      </c>
      <c r="AI79" s="153">
        <f t="shared" ref="AI79" si="107">AI75*AI78</f>
        <v>2.4754333333333332</v>
      </c>
      <c r="AJ79" s="153">
        <f t="shared" ref="AJ79" si="108">AJ75*AJ78</f>
        <v>2.4754333333333332</v>
      </c>
      <c r="AK79" s="153">
        <f t="shared" ref="AK79" si="109">AK75*AK78</f>
        <v>2.4754333333333332</v>
      </c>
      <c r="AL79" s="153">
        <f t="shared" ref="AL79" si="110">AL75*AL78</f>
        <v>2.4754333333333332</v>
      </c>
      <c r="AM79" s="153">
        <f t="shared" ref="AM79" si="111">AM75*AM78</f>
        <v>2.4754333333333332</v>
      </c>
      <c r="AW79" s="153">
        <f>AW75*AW78</f>
        <v>2.4754333333333332</v>
      </c>
      <c r="AX79" s="153">
        <f t="shared" ref="AX79" si="112">AX75*AX78</f>
        <v>2.4754333333333332</v>
      </c>
      <c r="AY79" s="153">
        <f t="shared" ref="AY79" si="113">AY75*AY78</f>
        <v>2.4754333333333332</v>
      </c>
      <c r="AZ79" s="153">
        <f t="shared" ref="AZ79" si="114">AZ75*AZ78</f>
        <v>2.4754333333333332</v>
      </c>
      <c r="BA79" s="153">
        <f t="shared" ref="BA79" si="115">BA75*BA78</f>
        <v>2.4754333333333332</v>
      </c>
      <c r="BB79" s="153">
        <f t="shared" ref="BB79" si="116">BB75*BB78</f>
        <v>2.4754333333333332</v>
      </c>
      <c r="BC79" s="153">
        <f t="shared" ref="BC79" si="117">BC75*BC78</f>
        <v>2.5496963333333333</v>
      </c>
      <c r="BD79" s="153">
        <f t="shared" ref="BD79" si="118">BD75*BD78</f>
        <v>2.5496963333333333</v>
      </c>
      <c r="BE79" s="153">
        <f t="shared" ref="BE79" si="119">BE75*BE78</f>
        <v>2.5496963333333333</v>
      </c>
      <c r="BF79" s="153">
        <f t="shared" ref="BF79" si="120">BF75*BF78</f>
        <v>2.5496963333333333</v>
      </c>
      <c r="BG79" s="153">
        <f t="shared" ref="BG79" si="121">BG75*BG78</f>
        <v>2.5496963333333333</v>
      </c>
      <c r="BH79" s="153">
        <f t="shared" ref="BH79" si="122">BH75*BH78</f>
        <v>2.5496963333333333</v>
      </c>
    </row>
    <row r="80" spans="2:67" ht="18" customHeight="1" x14ac:dyDescent="0.25">
      <c r="B80" s="113"/>
      <c r="C80" s="113"/>
      <c r="D80" s="113"/>
      <c r="E80" s="113"/>
    </row>
    <row r="81" spans="2:67" ht="18" customHeight="1" x14ac:dyDescent="0.25">
      <c r="B81" s="113"/>
      <c r="C81" s="113"/>
      <c r="D81" s="113" t="s">
        <v>45</v>
      </c>
      <c r="E81" s="113"/>
      <c r="G81" s="155">
        <v>0.2</v>
      </c>
      <c r="H81" s="155">
        <v>0.2</v>
      </c>
      <c r="I81" s="155">
        <v>0.2</v>
      </c>
      <c r="J81" s="155">
        <v>0.2</v>
      </c>
      <c r="K81" s="155">
        <v>0.2</v>
      </c>
      <c r="L81" s="155">
        <v>0.2</v>
      </c>
      <c r="M81" s="155">
        <v>0.2</v>
      </c>
      <c r="N81" s="155">
        <v>0.2</v>
      </c>
      <c r="O81" s="155">
        <v>0.2</v>
      </c>
      <c r="P81" s="155">
        <v>0.2</v>
      </c>
      <c r="Q81" s="155">
        <v>0.2</v>
      </c>
      <c r="R81" s="155">
        <v>0.2</v>
      </c>
      <c r="AB81" s="155">
        <v>0.2</v>
      </c>
      <c r="AC81" s="155">
        <v>0.2</v>
      </c>
      <c r="AD81" s="155">
        <v>0.2</v>
      </c>
      <c r="AE81" s="155">
        <v>0.2</v>
      </c>
      <c r="AF81" s="155">
        <v>0.2</v>
      </c>
      <c r="AG81" s="155">
        <v>0.2</v>
      </c>
      <c r="AH81" s="155">
        <v>0.2</v>
      </c>
      <c r="AI81" s="155">
        <v>0.2</v>
      </c>
      <c r="AJ81" s="155">
        <v>0.2</v>
      </c>
      <c r="AK81" s="155">
        <v>0.2</v>
      </c>
      <c r="AL81" s="155">
        <v>0.2</v>
      </c>
      <c r="AM81" s="155">
        <v>0.2</v>
      </c>
      <c r="AW81" s="155">
        <v>0.2</v>
      </c>
      <c r="AX81" s="155">
        <v>0.2</v>
      </c>
      <c r="AY81" s="155">
        <v>0.2</v>
      </c>
      <c r="AZ81" s="155">
        <v>0.2</v>
      </c>
      <c r="BA81" s="155">
        <v>0.2</v>
      </c>
      <c r="BB81" s="155">
        <v>0.2</v>
      </c>
      <c r="BC81" s="155">
        <v>0.2</v>
      </c>
      <c r="BD81" s="155">
        <v>0.2</v>
      </c>
      <c r="BE81" s="155">
        <v>0.2</v>
      </c>
      <c r="BF81" s="155">
        <v>0.2</v>
      </c>
      <c r="BG81" s="155">
        <v>0.2</v>
      </c>
      <c r="BH81" s="155">
        <v>0.2</v>
      </c>
    </row>
    <row r="82" spans="2:67" ht="18" customHeight="1" x14ac:dyDescent="0.25">
      <c r="B82" s="113"/>
      <c r="C82" s="113"/>
      <c r="D82" s="113" t="s">
        <v>46</v>
      </c>
      <c r="E82" s="113"/>
      <c r="G82" s="153">
        <f>G75*G81</f>
        <v>2.3333333333333335</v>
      </c>
      <c r="H82" s="153">
        <f t="shared" ref="H82:R82" si="123">H75*H81</f>
        <v>2.3333333333333335</v>
      </c>
      <c r="I82" s="153">
        <f t="shared" si="123"/>
        <v>2.3333333333333335</v>
      </c>
      <c r="J82" s="153">
        <f t="shared" si="123"/>
        <v>2.3333333333333335</v>
      </c>
      <c r="K82" s="153">
        <f t="shared" si="123"/>
        <v>2.3333333333333335</v>
      </c>
      <c r="L82" s="153">
        <f t="shared" si="123"/>
        <v>2.3333333333333335</v>
      </c>
      <c r="M82" s="153">
        <f t="shared" si="123"/>
        <v>2.4033333333333333</v>
      </c>
      <c r="N82" s="153">
        <f t="shared" si="123"/>
        <v>2.4033333333333333</v>
      </c>
      <c r="O82" s="153">
        <f t="shared" si="123"/>
        <v>2.4033333333333333</v>
      </c>
      <c r="P82" s="153">
        <f t="shared" si="123"/>
        <v>2.4033333333333333</v>
      </c>
      <c r="Q82" s="153">
        <f t="shared" si="123"/>
        <v>2.4033333333333333</v>
      </c>
      <c r="R82" s="153">
        <f t="shared" si="123"/>
        <v>2.4033333333333333</v>
      </c>
      <c r="AB82" s="153">
        <f>AB75*AB81</f>
        <v>2.4033333333333333</v>
      </c>
      <c r="AC82" s="153">
        <f t="shared" ref="AC82:AM82" si="124">AC75*AC81</f>
        <v>2.4033333333333333</v>
      </c>
      <c r="AD82" s="153">
        <f t="shared" si="124"/>
        <v>2.4033333333333333</v>
      </c>
      <c r="AE82" s="153">
        <f t="shared" si="124"/>
        <v>2.4033333333333333</v>
      </c>
      <c r="AF82" s="153">
        <f t="shared" si="124"/>
        <v>2.4033333333333333</v>
      </c>
      <c r="AG82" s="153">
        <f t="shared" si="124"/>
        <v>2.4033333333333333</v>
      </c>
      <c r="AH82" s="153">
        <f t="shared" si="124"/>
        <v>2.4754333333333332</v>
      </c>
      <c r="AI82" s="153">
        <f t="shared" si="124"/>
        <v>2.4754333333333332</v>
      </c>
      <c r="AJ82" s="153">
        <f t="shared" si="124"/>
        <v>2.4754333333333332</v>
      </c>
      <c r="AK82" s="153">
        <f t="shared" si="124"/>
        <v>2.4754333333333332</v>
      </c>
      <c r="AL82" s="153">
        <f t="shared" si="124"/>
        <v>2.4754333333333332</v>
      </c>
      <c r="AM82" s="153">
        <f t="shared" si="124"/>
        <v>2.4754333333333332</v>
      </c>
      <c r="AW82" s="153">
        <f>AW75*AW81</f>
        <v>2.4754333333333332</v>
      </c>
      <c r="AX82" s="153">
        <f t="shared" ref="AX82:BH82" si="125">AX75*AX81</f>
        <v>2.4754333333333332</v>
      </c>
      <c r="AY82" s="153">
        <f t="shared" si="125"/>
        <v>2.4754333333333332</v>
      </c>
      <c r="AZ82" s="153">
        <f t="shared" si="125"/>
        <v>2.4754333333333332</v>
      </c>
      <c r="BA82" s="153">
        <f t="shared" si="125"/>
        <v>2.4754333333333332</v>
      </c>
      <c r="BB82" s="153">
        <f t="shared" si="125"/>
        <v>2.4754333333333332</v>
      </c>
      <c r="BC82" s="153">
        <f t="shared" si="125"/>
        <v>2.5496963333333333</v>
      </c>
      <c r="BD82" s="153">
        <f t="shared" si="125"/>
        <v>2.5496963333333333</v>
      </c>
      <c r="BE82" s="153">
        <f t="shared" si="125"/>
        <v>2.5496963333333333</v>
      </c>
      <c r="BF82" s="153">
        <f t="shared" si="125"/>
        <v>2.5496963333333333</v>
      </c>
      <c r="BG82" s="153">
        <f t="shared" si="125"/>
        <v>2.5496963333333333</v>
      </c>
      <c r="BH82" s="153">
        <f t="shared" si="125"/>
        <v>2.5496963333333333</v>
      </c>
    </row>
    <row r="83" spans="2:67" ht="18" customHeight="1" x14ac:dyDescent="0.25">
      <c r="B83" s="113"/>
      <c r="C83" s="113"/>
      <c r="D83" s="113"/>
      <c r="E83" s="113"/>
    </row>
    <row r="84" spans="2:67" ht="18" customHeight="1" x14ac:dyDescent="0.25">
      <c r="B84" s="113"/>
      <c r="C84" s="113"/>
      <c r="D84" s="113" t="s">
        <v>47</v>
      </c>
      <c r="E84" s="113"/>
      <c r="G84" s="152">
        <v>3</v>
      </c>
      <c r="H84" s="152">
        <v>3</v>
      </c>
      <c r="I84" s="152">
        <v>3</v>
      </c>
      <c r="J84" s="152">
        <v>3</v>
      </c>
      <c r="K84" s="152">
        <v>3</v>
      </c>
      <c r="L84" s="152">
        <v>3</v>
      </c>
      <c r="M84" s="152">
        <v>3</v>
      </c>
      <c r="N84" s="152">
        <v>3</v>
      </c>
      <c r="O84" s="152">
        <v>3</v>
      </c>
      <c r="P84" s="152">
        <v>3</v>
      </c>
      <c r="Q84" s="152">
        <v>3</v>
      </c>
      <c r="R84" s="152">
        <v>3</v>
      </c>
      <c r="AB84" s="152">
        <v>3</v>
      </c>
      <c r="AC84" s="152">
        <v>3</v>
      </c>
      <c r="AD84" s="152">
        <v>3</v>
      </c>
      <c r="AE84" s="152">
        <v>3</v>
      </c>
      <c r="AF84" s="152">
        <v>3</v>
      </c>
      <c r="AG84" s="152">
        <v>3</v>
      </c>
      <c r="AH84" s="152">
        <v>3</v>
      </c>
      <c r="AI84" s="152">
        <v>3</v>
      </c>
      <c r="AJ84" s="152">
        <v>3</v>
      </c>
      <c r="AK84" s="152">
        <v>3</v>
      </c>
      <c r="AL84" s="152">
        <v>3</v>
      </c>
      <c r="AM84" s="152">
        <v>3</v>
      </c>
      <c r="AW84" s="152">
        <v>3</v>
      </c>
      <c r="AX84" s="152">
        <v>3</v>
      </c>
      <c r="AY84" s="152">
        <v>3</v>
      </c>
      <c r="AZ84" s="152">
        <v>3</v>
      </c>
      <c r="BA84" s="152">
        <v>3</v>
      </c>
      <c r="BB84" s="152">
        <v>3</v>
      </c>
      <c r="BC84" s="152">
        <v>3</v>
      </c>
      <c r="BD84" s="152">
        <v>3</v>
      </c>
      <c r="BE84" s="152">
        <v>3</v>
      </c>
      <c r="BF84" s="152">
        <v>3</v>
      </c>
      <c r="BG84" s="152">
        <v>3</v>
      </c>
      <c r="BH84" s="152">
        <v>3</v>
      </c>
    </row>
    <row r="85" spans="2:67" ht="18" customHeight="1" x14ac:dyDescent="0.25">
      <c r="B85" s="113"/>
      <c r="C85" s="113"/>
      <c r="D85" s="113"/>
      <c r="E85" s="113"/>
    </row>
    <row r="86" spans="2:67" ht="18" customHeight="1" x14ac:dyDescent="0.25">
      <c r="B86" s="113"/>
      <c r="C86" s="113"/>
      <c r="D86" s="113" t="s">
        <v>48</v>
      </c>
      <c r="E86" s="113"/>
      <c r="G86" s="153">
        <f>SUM(G75,G79,G82,G84)</f>
        <v>19.333333333333332</v>
      </c>
      <c r="H86" s="153">
        <f t="shared" ref="H86:R86" si="126">SUM(H75,H79,H82,H84)</f>
        <v>19.333333333333332</v>
      </c>
      <c r="I86" s="153">
        <f t="shared" si="126"/>
        <v>19.333333333333332</v>
      </c>
      <c r="J86" s="153">
        <f t="shared" si="126"/>
        <v>19.333333333333332</v>
      </c>
      <c r="K86" s="153">
        <f t="shared" si="126"/>
        <v>19.333333333333332</v>
      </c>
      <c r="L86" s="153">
        <f t="shared" si="126"/>
        <v>19.333333333333332</v>
      </c>
      <c r="M86" s="153">
        <f t="shared" si="126"/>
        <v>19.823333333333331</v>
      </c>
      <c r="N86" s="153">
        <f t="shared" si="126"/>
        <v>19.823333333333331</v>
      </c>
      <c r="O86" s="153">
        <f t="shared" si="126"/>
        <v>19.823333333333331</v>
      </c>
      <c r="P86" s="153">
        <f t="shared" si="126"/>
        <v>19.823333333333331</v>
      </c>
      <c r="Q86" s="153">
        <f t="shared" si="126"/>
        <v>19.823333333333331</v>
      </c>
      <c r="R86" s="153">
        <f t="shared" si="126"/>
        <v>19.823333333333331</v>
      </c>
      <c r="AB86" s="153">
        <f>SUM(AB75,AB79,AB82,AB84)</f>
        <v>19.823333333333331</v>
      </c>
      <c r="AC86" s="153">
        <f t="shared" ref="AC86:AM86" si="127">SUM(AC75,AC79,AC82,AC84)</f>
        <v>19.823333333333331</v>
      </c>
      <c r="AD86" s="153">
        <f t="shared" si="127"/>
        <v>19.823333333333331</v>
      </c>
      <c r="AE86" s="153">
        <f t="shared" si="127"/>
        <v>19.823333333333331</v>
      </c>
      <c r="AF86" s="153">
        <f t="shared" si="127"/>
        <v>19.823333333333331</v>
      </c>
      <c r="AG86" s="153">
        <f t="shared" si="127"/>
        <v>19.823333333333331</v>
      </c>
      <c r="AH86" s="153">
        <f t="shared" si="127"/>
        <v>20.32803333333333</v>
      </c>
      <c r="AI86" s="153">
        <f t="shared" si="127"/>
        <v>20.32803333333333</v>
      </c>
      <c r="AJ86" s="153">
        <f t="shared" si="127"/>
        <v>20.32803333333333</v>
      </c>
      <c r="AK86" s="153">
        <f t="shared" si="127"/>
        <v>20.32803333333333</v>
      </c>
      <c r="AL86" s="153">
        <f t="shared" si="127"/>
        <v>20.32803333333333</v>
      </c>
      <c r="AM86" s="153">
        <f t="shared" si="127"/>
        <v>20.32803333333333</v>
      </c>
      <c r="AW86" s="153">
        <f>SUM(AW75,AW79,AW82,AW84)</f>
        <v>20.32803333333333</v>
      </c>
      <c r="AX86" s="153">
        <f t="shared" ref="AX86:BH86" si="128">SUM(AX75,AX79,AX82,AX84)</f>
        <v>20.32803333333333</v>
      </c>
      <c r="AY86" s="153">
        <f t="shared" si="128"/>
        <v>20.32803333333333</v>
      </c>
      <c r="AZ86" s="153">
        <f t="shared" si="128"/>
        <v>20.32803333333333</v>
      </c>
      <c r="BA86" s="153">
        <f t="shared" si="128"/>
        <v>20.32803333333333</v>
      </c>
      <c r="BB86" s="153">
        <f t="shared" si="128"/>
        <v>20.32803333333333</v>
      </c>
      <c r="BC86" s="153">
        <f t="shared" si="128"/>
        <v>20.847874333333333</v>
      </c>
      <c r="BD86" s="153">
        <f t="shared" si="128"/>
        <v>20.847874333333333</v>
      </c>
      <c r="BE86" s="153">
        <f t="shared" si="128"/>
        <v>20.847874333333333</v>
      </c>
      <c r="BF86" s="153">
        <f t="shared" si="128"/>
        <v>20.847874333333333</v>
      </c>
      <c r="BG86" s="153">
        <f t="shared" si="128"/>
        <v>20.847874333333333</v>
      </c>
      <c r="BH86" s="153">
        <f t="shared" si="128"/>
        <v>20.847874333333333</v>
      </c>
    </row>
    <row r="87" spans="2:67" ht="18" customHeight="1" x14ac:dyDescent="0.25">
      <c r="B87" s="113"/>
      <c r="C87" s="113"/>
      <c r="D87" s="113" t="s">
        <v>49</v>
      </c>
      <c r="E87" s="113"/>
      <c r="G87" s="153">
        <f>G73*G86</f>
        <v>290</v>
      </c>
      <c r="H87" s="153">
        <f t="shared" ref="H87:R87" si="129">H73*H86</f>
        <v>290</v>
      </c>
      <c r="I87" s="153">
        <f t="shared" si="129"/>
        <v>290</v>
      </c>
      <c r="J87" s="153">
        <f t="shared" si="129"/>
        <v>290</v>
      </c>
      <c r="K87" s="153">
        <f t="shared" si="129"/>
        <v>290</v>
      </c>
      <c r="L87" s="153">
        <f t="shared" si="129"/>
        <v>290</v>
      </c>
      <c r="M87" s="153">
        <f t="shared" si="129"/>
        <v>297.34999999999997</v>
      </c>
      <c r="N87" s="153">
        <f t="shared" si="129"/>
        <v>297.34999999999997</v>
      </c>
      <c r="O87" s="153">
        <f t="shared" si="129"/>
        <v>297.34999999999997</v>
      </c>
      <c r="P87" s="153">
        <f t="shared" si="129"/>
        <v>297.34999999999997</v>
      </c>
      <c r="Q87" s="153">
        <f t="shared" si="129"/>
        <v>297.34999999999997</v>
      </c>
      <c r="R87" s="153">
        <f t="shared" si="129"/>
        <v>297.34999999999997</v>
      </c>
      <c r="T87" s="156"/>
      <c r="U87" s="156"/>
      <c r="V87" s="156"/>
      <c r="W87" s="156"/>
      <c r="X87" s="156"/>
      <c r="Y87" s="156"/>
      <c r="AB87" s="153">
        <f>AB73*AB86</f>
        <v>297.34999999999997</v>
      </c>
      <c r="AC87" s="153">
        <f t="shared" ref="AC87:AM87" si="130">AC73*AC86</f>
        <v>297.34999999999997</v>
      </c>
      <c r="AD87" s="153">
        <f t="shared" si="130"/>
        <v>297.34999999999997</v>
      </c>
      <c r="AE87" s="153">
        <f t="shared" si="130"/>
        <v>297.34999999999997</v>
      </c>
      <c r="AF87" s="153">
        <f t="shared" si="130"/>
        <v>297.34999999999997</v>
      </c>
      <c r="AG87" s="153">
        <f t="shared" si="130"/>
        <v>297.34999999999997</v>
      </c>
      <c r="AH87" s="153">
        <f t="shared" si="130"/>
        <v>304.92049999999995</v>
      </c>
      <c r="AI87" s="153">
        <f t="shared" si="130"/>
        <v>304.92049999999995</v>
      </c>
      <c r="AJ87" s="153">
        <f t="shared" si="130"/>
        <v>304.92049999999995</v>
      </c>
      <c r="AK87" s="153">
        <f t="shared" si="130"/>
        <v>304.92049999999995</v>
      </c>
      <c r="AL87" s="153">
        <f t="shared" si="130"/>
        <v>304.92049999999995</v>
      </c>
      <c r="AM87" s="153">
        <f t="shared" si="130"/>
        <v>304.92049999999995</v>
      </c>
      <c r="AO87" s="156"/>
      <c r="AP87" s="156"/>
      <c r="AQ87" s="156"/>
      <c r="AR87" s="156"/>
      <c r="AS87" s="156"/>
      <c r="AT87" s="156"/>
      <c r="AW87" s="153">
        <f>AW73*AW86</f>
        <v>304.92049999999995</v>
      </c>
      <c r="AX87" s="153">
        <f t="shared" ref="AX87:BH87" si="131">AX73*AX86</f>
        <v>304.92049999999995</v>
      </c>
      <c r="AY87" s="153">
        <f t="shared" si="131"/>
        <v>304.92049999999995</v>
      </c>
      <c r="AZ87" s="153">
        <f t="shared" si="131"/>
        <v>304.92049999999995</v>
      </c>
      <c r="BA87" s="153">
        <f t="shared" si="131"/>
        <v>304.92049999999995</v>
      </c>
      <c r="BB87" s="153">
        <f t="shared" si="131"/>
        <v>304.92049999999995</v>
      </c>
      <c r="BC87" s="153">
        <f t="shared" si="131"/>
        <v>312.71811500000001</v>
      </c>
      <c r="BD87" s="153">
        <f t="shared" si="131"/>
        <v>312.71811500000001</v>
      </c>
      <c r="BE87" s="153">
        <f t="shared" si="131"/>
        <v>312.71811500000001</v>
      </c>
      <c r="BF87" s="153">
        <f t="shared" si="131"/>
        <v>312.71811500000001</v>
      </c>
      <c r="BG87" s="153">
        <f t="shared" si="131"/>
        <v>312.71811500000001</v>
      </c>
      <c r="BH87" s="153">
        <f t="shared" si="131"/>
        <v>312.71811500000001</v>
      </c>
      <c r="BJ87" s="156"/>
      <c r="BK87" s="156"/>
      <c r="BL87" s="156"/>
      <c r="BM87" s="156"/>
      <c r="BN87" s="156"/>
      <c r="BO87" s="156"/>
    </row>
    <row r="88" spans="2:67" ht="18" customHeight="1" x14ac:dyDescent="0.25">
      <c r="B88" s="113"/>
      <c r="C88" s="113"/>
      <c r="D88" s="113"/>
      <c r="E88" s="113"/>
    </row>
    <row r="89" spans="2:67" ht="18" customHeight="1" x14ac:dyDescent="0.25">
      <c r="B89" s="113"/>
      <c r="C89" s="113" t="s">
        <v>87</v>
      </c>
      <c r="D89" s="113"/>
      <c r="E89" s="113"/>
    </row>
    <row r="90" spans="2:67" ht="18" customHeight="1" x14ac:dyDescent="0.25">
      <c r="B90" s="113"/>
      <c r="C90" s="113"/>
      <c r="D90" s="113" t="s">
        <v>41</v>
      </c>
      <c r="E90" s="113"/>
      <c r="G90" s="119">
        <v>15</v>
      </c>
      <c r="H90" s="119">
        <v>15</v>
      </c>
      <c r="I90" s="119">
        <v>15</v>
      </c>
      <c r="J90" s="119">
        <v>15</v>
      </c>
      <c r="K90" s="119">
        <v>15</v>
      </c>
      <c r="L90" s="119">
        <v>15</v>
      </c>
      <c r="M90" s="119">
        <v>15</v>
      </c>
      <c r="N90" s="119">
        <v>15</v>
      </c>
      <c r="O90" s="119">
        <v>15</v>
      </c>
      <c r="P90" s="119">
        <v>15</v>
      </c>
      <c r="Q90" s="119">
        <v>15</v>
      </c>
      <c r="R90" s="119">
        <v>15</v>
      </c>
      <c r="AB90" s="119">
        <v>15</v>
      </c>
      <c r="AC90" s="119">
        <v>15</v>
      </c>
      <c r="AD90" s="119">
        <v>15</v>
      </c>
      <c r="AE90" s="119">
        <v>15</v>
      </c>
      <c r="AF90" s="119">
        <v>15</v>
      </c>
      <c r="AG90" s="119">
        <v>15</v>
      </c>
      <c r="AH90" s="119">
        <v>15</v>
      </c>
      <c r="AI90" s="119">
        <v>15</v>
      </c>
      <c r="AJ90" s="119">
        <v>15</v>
      </c>
      <c r="AK90" s="119">
        <v>15</v>
      </c>
      <c r="AL90" s="119">
        <v>15</v>
      </c>
      <c r="AM90" s="119">
        <v>15</v>
      </c>
      <c r="AW90" s="119">
        <v>15</v>
      </c>
      <c r="AX90" s="119">
        <v>15</v>
      </c>
      <c r="AY90" s="119">
        <v>15</v>
      </c>
      <c r="AZ90" s="119">
        <v>15</v>
      </c>
      <c r="BA90" s="119">
        <v>15</v>
      </c>
      <c r="BB90" s="119">
        <v>15</v>
      </c>
      <c r="BC90" s="119">
        <v>15</v>
      </c>
      <c r="BD90" s="119">
        <v>15</v>
      </c>
      <c r="BE90" s="119">
        <v>15</v>
      </c>
      <c r="BF90" s="119">
        <v>15</v>
      </c>
      <c r="BG90" s="119">
        <v>15</v>
      </c>
      <c r="BH90" s="119">
        <v>15</v>
      </c>
    </row>
    <row r="91" spans="2:67" ht="18" customHeight="1" x14ac:dyDescent="0.25">
      <c r="B91" s="113"/>
      <c r="C91" s="113"/>
      <c r="D91" s="113"/>
      <c r="E91" s="113"/>
    </row>
    <row r="92" spans="2:67" ht="18" customHeight="1" x14ac:dyDescent="0.25">
      <c r="B92" s="113"/>
      <c r="C92" s="113"/>
      <c r="D92" s="113" t="s">
        <v>43</v>
      </c>
      <c r="E92" s="113"/>
      <c r="G92" s="152">
        <v>8</v>
      </c>
      <c r="H92" s="153">
        <f>G92*(1+H93)</f>
        <v>8</v>
      </c>
      <c r="I92" s="153">
        <f t="shared" ref="I92:R92" si="132">H92*(1+I93)</f>
        <v>8</v>
      </c>
      <c r="J92" s="153">
        <f t="shared" si="132"/>
        <v>8</v>
      </c>
      <c r="K92" s="153">
        <f t="shared" si="132"/>
        <v>8</v>
      </c>
      <c r="L92" s="153">
        <f t="shared" si="132"/>
        <v>8</v>
      </c>
      <c r="M92" s="153">
        <f t="shared" si="132"/>
        <v>8.24</v>
      </c>
      <c r="N92" s="153">
        <f t="shared" si="132"/>
        <v>8.24</v>
      </c>
      <c r="O92" s="153">
        <f t="shared" si="132"/>
        <v>8.24</v>
      </c>
      <c r="P92" s="153">
        <f t="shared" si="132"/>
        <v>8.24</v>
      </c>
      <c r="Q92" s="153">
        <f t="shared" si="132"/>
        <v>8.24</v>
      </c>
      <c r="R92" s="153">
        <f t="shared" si="132"/>
        <v>8.24</v>
      </c>
      <c r="AB92" s="154">
        <f>R92*(1+AB93)</f>
        <v>8.24</v>
      </c>
      <c r="AC92" s="153">
        <f>AB92*(1+AC93)</f>
        <v>8.24</v>
      </c>
      <c r="AD92" s="153">
        <f t="shared" ref="AD92:AM92" si="133">AC92*(1+AD93)</f>
        <v>8.24</v>
      </c>
      <c r="AE92" s="153">
        <f t="shared" si="133"/>
        <v>8.24</v>
      </c>
      <c r="AF92" s="153">
        <f t="shared" si="133"/>
        <v>8.24</v>
      </c>
      <c r="AG92" s="153">
        <f t="shared" si="133"/>
        <v>8.24</v>
      </c>
      <c r="AH92" s="153">
        <f t="shared" si="133"/>
        <v>8.4871999999999996</v>
      </c>
      <c r="AI92" s="153">
        <f t="shared" si="133"/>
        <v>8.4871999999999996</v>
      </c>
      <c r="AJ92" s="153">
        <f t="shared" si="133"/>
        <v>8.4871999999999996</v>
      </c>
      <c r="AK92" s="153">
        <f t="shared" si="133"/>
        <v>8.4871999999999996</v>
      </c>
      <c r="AL92" s="153">
        <f t="shared" si="133"/>
        <v>8.4871999999999996</v>
      </c>
      <c r="AM92" s="153">
        <f t="shared" si="133"/>
        <v>8.4871999999999996</v>
      </c>
      <c r="AW92" s="154">
        <f>AM92*(1+AW93)</f>
        <v>8.4871999999999996</v>
      </c>
      <c r="AX92" s="153">
        <f>AW92*(1+AX93)</f>
        <v>8.4871999999999996</v>
      </c>
      <c r="AY92" s="153">
        <f t="shared" ref="AY92:BH92" si="134">AX92*(1+AY93)</f>
        <v>8.4871999999999996</v>
      </c>
      <c r="AZ92" s="153">
        <f t="shared" si="134"/>
        <v>8.4871999999999996</v>
      </c>
      <c r="BA92" s="153">
        <f t="shared" si="134"/>
        <v>8.4871999999999996</v>
      </c>
      <c r="BB92" s="153">
        <f t="shared" si="134"/>
        <v>8.4871999999999996</v>
      </c>
      <c r="BC92" s="153">
        <f t="shared" si="134"/>
        <v>8.741816</v>
      </c>
      <c r="BD92" s="153">
        <f t="shared" si="134"/>
        <v>8.741816</v>
      </c>
      <c r="BE92" s="153">
        <f t="shared" si="134"/>
        <v>8.741816</v>
      </c>
      <c r="BF92" s="153">
        <f t="shared" si="134"/>
        <v>8.741816</v>
      </c>
      <c r="BG92" s="153">
        <f t="shared" si="134"/>
        <v>8.741816</v>
      </c>
      <c r="BH92" s="153">
        <f t="shared" si="134"/>
        <v>8.741816</v>
      </c>
    </row>
    <row r="93" spans="2:67" ht="18" customHeight="1" x14ac:dyDescent="0.25">
      <c r="B93" s="113"/>
      <c r="C93" s="113"/>
      <c r="D93" s="113"/>
      <c r="E93" s="118" t="s">
        <v>6</v>
      </c>
      <c r="H93" s="133">
        <v>0</v>
      </c>
      <c r="I93" s="133">
        <v>0</v>
      </c>
      <c r="J93" s="133">
        <v>0</v>
      </c>
      <c r="K93" s="133">
        <v>0</v>
      </c>
      <c r="L93" s="133">
        <v>0</v>
      </c>
      <c r="M93" s="133">
        <v>0.03</v>
      </c>
      <c r="N93" s="133">
        <v>0</v>
      </c>
      <c r="O93" s="133">
        <v>0</v>
      </c>
      <c r="P93" s="133">
        <v>0</v>
      </c>
      <c r="Q93" s="133">
        <v>0</v>
      </c>
      <c r="R93" s="133">
        <v>0</v>
      </c>
      <c r="AB93" s="133">
        <v>0</v>
      </c>
      <c r="AC93" s="133">
        <v>0</v>
      </c>
      <c r="AD93" s="133">
        <v>0</v>
      </c>
      <c r="AE93" s="133">
        <v>0</v>
      </c>
      <c r="AF93" s="133">
        <v>0</v>
      </c>
      <c r="AG93" s="133">
        <v>0</v>
      </c>
      <c r="AH93" s="133">
        <v>0.03</v>
      </c>
      <c r="AI93" s="133">
        <v>0</v>
      </c>
      <c r="AJ93" s="133">
        <v>0</v>
      </c>
      <c r="AK93" s="133">
        <v>0</v>
      </c>
      <c r="AL93" s="133">
        <v>0</v>
      </c>
      <c r="AM93" s="133">
        <v>0</v>
      </c>
      <c r="AW93" s="133">
        <v>0</v>
      </c>
      <c r="AX93" s="133">
        <v>0</v>
      </c>
      <c r="AY93" s="133">
        <v>0</v>
      </c>
      <c r="AZ93" s="133">
        <v>0</v>
      </c>
      <c r="BA93" s="133">
        <v>0</v>
      </c>
      <c r="BB93" s="133">
        <v>0</v>
      </c>
      <c r="BC93" s="133">
        <v>0.03</v>
      </c>
      <c r="BD93" s="133">
        <v>0</v>
      </c>
      <c r="BE93" s="133">
        <v>0</v>
      </c>
      <c r="BF93" s="133">
        <v>0</v>
      </c>
      <c r="BG93" s="133">
        <v>0</v>
      </c>
      <c r="BH93" s="133">
        <v>0</v>
      </c>
    </row>
    <row r="94" spans="2:67" ht="18" customHeight="1" x14ac:dyDescent="0.25">
      <c r="B94" s="113"/>
      <c r="C94" s="113"/>
      <c r="D94" s="113"/>
      <c r="E94" s="113"/>
    </row>
    <row r="95" spans="2:67" ht="18" customHeight="1" x14ac:dyDescent="0.25">
      <c r="B95" s="113"/>
      <c r="C95" s="113"/>
      <c r="D95" s="113" t="s">
        <v>42</v>
      </c>
      <c r="E95" s="113"/>
      <c r="G95" s="155">
        <v>0.1</v>
      </c>
      <c r="H95" s="155">
        <v>0.1</v>
      </c>
      <c r="I95" s="155">
        <v>0.1</v>
      </c>
      <c r="J95" s="155">
        <v>0.1</v>
      </c>
      <c r="K95" s="155">
        <v>0.1</v>
      </c>
      <c r="L95" s="155">
        <v>0.1</v>
      </c>
      <c r="M95" s="155">
        <v>0.1</v>
      </c>
      <c r="N95" s="155">
        <v>0.1</v>
      </c>
      <c r="O95" s="155">
        <v>0.1</v>
      </c>
      <c r="P95" s="155">
        <v>0.1</v>
      </c>
      <c r="Q95" s="155">
        <v>0.1</v>
      </c>
      <c r="R95" s="155">
        <v>0.1</v>
      </c>
      <c r="AB95" s="155">
        <v>0.2</v>
      </c>
      <c r="AC95" s="155">
        <v>0.2</v>
      </c>
      <c r="AD95" s="155">
        <v>0.2</v>
      </c>
      <c r="AE95" s="155">
        <v>0.2</v>
      </c>
      <c r="AF95" s="155">
        <v>0.2</v>
      </c>
      <c r="AG95" s="155">
        <v>0.2</v>
      </c>
      <c r="AH95" s="155">
        <v>0.2</v>
      </c>
      <c r="AI95" s="155">
        <v>0.2</v>
      </c>
      <c r="AJ95" s="155">
        <v>0.2</v>
      </c>
      <c r="AK95" s="155">
        <v>0.2</v>
      </c>
      <c r="AL95" s="155">
        <v>0.2</v>
      </c>
      <c r="AM95" s="155">
        <v>0.2</v>
      </c>
      <c r="AW95" s="155">
        <v>0.2</v>
      </c>
      <c r="AX95" s="155">
        <v>0.2</v>
      </c>
      <c r="AY95" s="155">
        <v>0.2</v>
      </c>
      <c r="AZ95" s="155">
        <v>0.2</v>
      </c>
      <c r="BA95" s="155">
        <v>0.2</v>
      </c>
      <c r="BB95" s="155">
        <v>0.2</v>
      </c>
      <c r="BC95" s="155">
        <v>0.2</v>
      </c>
      <c r="BD95" s="155">
        <v>0.2</v>
      </c>
      <c r="BE95" s="155">
        <v>0.2</v>
      </c>
      <c r="BF95" s="155">
        <v>0.2</v>
      </c>
      <c r="BG95" s="155">
        <v>0.2</v>
      </c>
      <c r="BH95" s="155">
        <v>0.2</v>
      </c>
    </row>
    <row r="96" spans="2:67" ht="18" customHeight="1" x14ac:dyDescent="0.25">
      <c r="B96" s="113"/>
      <c r="C96" s="113"/>
      <c r="D96" s="113" t="s">
        <v>44</v>
      </c>
      <c r="E96" s="113"/>
      <c r="G96" s="153">
        <f>G92*G95</f>
        <v>0.8</v>
      </c>
      <c r="H96" s="153">
        <f t="shared" ref="H96:R96" si="135">H92*H95</f>
        <v>0.8</v>
      </c>
      <c r="I96" s="153">
        <f t="shared" si="135"/>
        <v>0.8</v>
      </c>
      <c r="J96" s="153">
        <f t="shared" si="135"/>
        <v>0.8</v>
      </c>
      <c r="K96" s="153">
        <f t="shared" si="135"/>
        <v>0.8</v>
      </c>
      <c r="L96" s="153">
        <f t="shared" si="135"/>
        <v>0.8</v>
      </c>
      <c r="M96" s="153">
        <f t="shared" si="135"/>
        <v>0.82400000000000007</v>
      </c>
      <c r="N96" s="153">
        <f t="shared" si="135"/>
        <v>0.82400000000000007</v>
      </c>
      <c r="O96" s="153">
        <f t="shared" si="135"/>
        <v>0.82400000000000007</v>
      </c>
      <c r="P96" s="153">
        <f t="shared" si="135"/>
        <v>0.82400000000000007</v>
      </c>
      <c r="Q96" s="153">
        <f t="shared" si="135"/>
        <v>0.82400000000000007</v>
      </c>
      <c r="R96" s="153">
        <f t="shared" si="135"/>
        <v>0.82400000000000007</v>
      </c>
      <c r="AB96" s="153">
        <f>AB92*AB95</f>
        <v>1.6480000000000001</v>
      </c>
      <c r="AC96" s="153">
        <f t="shared" ref="AC96:AM96" si="136">AC92*AC95</f>
        <v>1.6480000000000001</v>
      </c>
      <c r="AD96" s="153">
        <f t="shared" si="136"/>
        <v>1.6480000000000001</v>
      </c>
      <c r="AE96" s="153">
        <f t="shared" si="136"/>
        <v>1.6480000000000001</v>
      </c>
      <c r="AF96" s="153">
        <f t="shared" si="136"/>
        <v>1.6480000000000001</v>
      </c>
      <c r="AG96" s="153">
        <f t="shared" si="136"/>
        <v>1.6480000000000001</v>
      </c>
      <c r="AH96" s="153">
        <f t="shared" si="136"/>
        <v>1.6974400000000001</v>
      </c>
      <c r="AI96" s="153">
        <f t="shared" si="136"/>
        <v>1.6974400000000001</v>
      </c>
      <c r="AJ96" s="153">
        <f t="shared" si="136"/>
        <v>1.6974400000000001</v>
      </c>
      <c r="AK96" s="153">
        <f t="shared" si="136"/>
        <v>1.6974400000000001</v>
      </c>
      <c r="AL96" s="153">
        <f t="shared" si="136"/>
        <v>1.6974400000000001</v>
      </c>
      <c r="AM96" s="153">
        <f t="shared" si="136"/>
        <v>1.6974400000000001</v>
      </c>
      <c r="AW96" s="153">
        <f>AW92*AW95</f>
        <v>1.6974400000000001</v>
      </c>
      <c r="AX96" s="153">
        <f t="shared" ref="AX96:BH96" si="137">AX92*AX95</f>
        <v>1.6974400000000001</v>
      </c>
      <c r="AY96" s="153">
        <f t="shared" si="137"/>
        <v>1.6974400000000001</v>
      </c>
      <c r="AZ96" s="153">
        <f t="shared" si="137"/>
        <v>1.6974400000000001</v>
      </c>
      <c r="BA96" s="153">
        <f t="shared" si="137"/>
        <v>1.6974400000000001</v>
      </c>
      <c r="BB96" s="153">
        <f t="shared" si="137"/>
        <v>1.6974400000000001</v>
      </c>
      <c r="BC96" s="153">
        <f t="shared" si="137"/>
        <v>1.7483632</v>
      </c>
      <c r="BD96" s="153">
        <f t="shared" si="137"/>
        <v>1.7483632</v>
      </c>
      <c r="BE96" s="153">
        <f t="shared" si="137"/>
        <v>1.7483632</v>
      </c>
      <c r="BF96" s="153">
        <f t="shared" si="137"/>
        <v>1.7483632</v>
      </c>
      <c r="BG96" s="153">
        <f t="shared" si="137"/>
        <v>1.7483632</v>
      </c>
      <c r="BH96" s="153">
        <f t="shared" si="137"/>
        <v>1.7483632</v>
      </c>
    </row>
    <row r="97" spans="2:67" ht="18" customHeight="1" x14ac:dyDescent="0.25">
      <c r="B97" s="113"/>
      <c r="C97" s="113"/>
      <c r="D97" s="113"/>
      <c r="E97" s="113"/>
    </row>
    <row r="98" spans="2:67" ht="18" customHeight="1" x14ac:dyDescent="0.25">
      <c r="B98" s="113"/>
      <c r="C98" s="113"/>
      <c r="D98" s="113" t="s">
        <v>45</v>
      </c>
      <c r="E98" s="113"/>
      <c r="G98" s="155">
        <v>0.3</v>
      </c>
      <c r="H98" s="155">
        <v>0.3</v>
      </c>
      <c r="I98" s="155">
        <v>0.3</v>
      </c>
      <c r="J98" s="155">
        <v>0.3</v>
      </c>
      <c r="K98" s="155">
        <v>0.3</v>
      </c>
      <c r="L98" s="155">
        <v>0.3</v>
      </c>
      <c r="M98" s="155">
        <v>0.3</v>
      </c>
      <c r="N98" s="155">
        <v>0.3</v>
      </c>
      <c r="O98" s="155">
        <v>0.3</v>
      </c>
      <c r="P98" s="155">
        <v>0.3</v>
      </c>
      <c r="Q98" s="155">
        <v>0.3</v>
      </c>
      <c r="R98" s="155">
        <v>0.3</v>
      </c>
      <c r="AB98" s="155">
        <v>0.3</v>
      </c>
      <c r="AC98" s="155">
        <v>0.3</v>
      </c>
      <c r="AD98" s="155">
        <v>0.3</v>
      </c>
      <c r="AE98" s="155">
        <v>0.3</v>
      </c>
      <c r="AF98" s="155">
        <v>0.3</v>
      </c>
      <c r="AG98" s="155">
        <v>0.3</v>
      </c>
      <c r="AH98" s="155">
        <v>0.3</v>
      </c>
      <c r="AI98" s="155">
        <v>0.3</v>
      </c>
      <c r="AJ98" s="155">
        <v>0.3</v>
      </c>
      <c r="AK98" s="155">
        <v>0.3</v>
      </c>
      <c r="AL98" s="155">
        <v>0.3</v>
      </c>
      <c r="AM98" s="155">
        <v>0.3</v>
      </c>
      <c r="AW98" s="155">
        <v>0.3</v>
      </c>
      <c r="AX98" s="155">
        <v>0.3</v>
      </c>
      <c r="AY98" s="155">
        <v>0.3</v>
      </c>
      <c r="AZ98" s="155">
        <v>0.3</v>
      </c>
      <c r="BA98" s="155">
        <v>0.3</v>
      </c>
      <c r="BB98" s="155">
        <v>0.3</v>
      </c>
      <c r="BC98" s="155">
        <v>0.3</v>
      </c>
      <c r="BD98" s="155">
        <v>0.3</v>
      </c>
      <c r="BE98" s="155">
        <v>0.3</v>
      </c>
      <c r="BF98" s="155">
        <v>0.3</v>
      </c>
      <c r="BG98" s="155">
        <v>0.3</v>
      </c>
      <c r="BH98" s="155">
        <v>0.3</v>
      </c>
    </row>
    <row r="99" spans="2:67" ht="18" customHeight="1" x14ac:dyDescent="0.25">
      <c r="B99" s="113"/>
      <c r="C99" s="113"/>
      <c r="D99" s="113" t="s">
        <v>46</v>
      </c>
      <c r="E99" s="113"/>
      <c r="G99" s="153">
        <f>G92*G98</f>
        <v>2.4</v>
      </c>
      <c r="H99" s="153">
        <f t="shared" ref="H99:R99" si="138">H92*H98</f>
        <v>2.4</v>
      </c>
      <c r="I99" s="153">
        <f t="shared" si="138"/>
        <v>2.4</v>
      </c>
      <c r="J99" s="153">
        <f t="shared" si="138"/>
        <v>2.4</v>
      </c>
      <c r="K99" s="153">
        <f t="shared" si="138"/>
        <v>2.4</v>
      </c>
      <c r="L99" s="153">
        <f t="shared" si="138"/>
        <v>2.4</v>
      </c>
      <c r="M99" s="153">
        <f t="shared" si="138"/>
        <v>2.472</v>
      </c>
      <c r="N99" s="153">
        <f t="shared" si="138"/>
        <v>2.472</v>
      </c>
      <c r="O99" s="153">
        <f t="shared" si="138"/>
        <v>2.472</v>
      </c>
      <c r="P99" s="153">
        <f t="shared" si="138"/>
        <v>2.472</v>
      </c>
      <c r="Q99" s="153">
        <f t="shared" si="138"/>
        <v>2.472</v>
      </c>
      <c r="R99" s="153">
        <f t="shared" si="138"/>
        <v>2.472</v>
      </c>
      <c r="AB99" s="153">
        <f>AB92*AB98</f>
        <v>2.472</v>
      </c>
      <c r="AC99" s="153">
        <f t="shared" ref="AC99:AM99" si="139">AC92*AC98</f>
        <v>2.472</v>
      </c>
      <c r="AD99" s="153">
        <f t="shared" si="139"/>
        <v>2.472</v>
      </c>
      <c r="AE99" s="153">
        <f t="shared" si="139"/>
        <v>2.472</v>
      </c>
      <c r="AF99" s="153">
        <f t="shared" si="139"/>
        <v>2.472</v>
      </c>
      <c r="AG99" s="153">
        <f t="shared" si="139"/>
        <v>2.472</v>
      </c>
      <c r="AH99" s="153">
        <f t="shared" si="139"/>
        <v>2.54616</v>
      </c>
      <c r="AI99" s="153">
        <f t="shared" si="139"/>
        <v>2.54616</v>
      </c>
      <c r="AJ99" s="153">
        <f t="shared" si="139"/>
        <v>2.54616</v>
      </c>
      <c r="AK99" s="153">
        <f t="shared" si="139"/>
        <v>2.54616</v>
      </c>
      <c r="AL99" s="153">
        <f t="shared" si="139"/>
        <v>2.54616</v>
      </c>
      <c r="AM99" s="153">
        <f t="shared" si="139"/>
        <v>2.54616</v>
      </c>
      <c r="AW99" s="153">
        <f>AW92*AW98</f>
        <v>2.54616</v>
      </c>
      <c r="AX99" s="153">
        <f t="shared" ref="AX99:BH99" si="140">AX92*AX98</f>
        <v>2.54616</v>
      </c>
      <c r="AY99" s="153">
        <f t="shared" si="140"/>
        <v>2.54616</v>
      </c>
      <c r="AZ99" s="153">
        <f t="shared" si="140"/>
        <v>2.54616</v>
      </c>
      <c r="BA99" s="153">
        <f t="shared" si="140"/>
        <v>2.54616</v>
      </c>
      <c r="BB99" s="153">
        <f t="shared" si="140"/>
        <v>2.54616</v>
      </c>
      <c r="BC99" s="153">
        <f t="shared" si="140"/>
        <v>2.6225448</v>
      </c>
      <c r="BD99" s="153">
        <f t="shared" si="140"/>
        <v>2.6225448</v>
      </c>
      <c r="BE99" s="153">
        <f t="shared" si="140"/>
        <v>2.6225448</v>
      </c>
      <c r="BF99" s="153">
        <f t="shared" si="140"/>
        <v>2.6225448</v>
      </c>
      <c r="BG99" s="153">
        <f t="shared" si="140"/>
        <v>2.6225448</v>
      </c>
      <c r="BH99" s="153">
        <f t="shared" si="140"/>
        <v>2.6225448</v>
      </c>
    </row>
    <row r="100" spans="2:67" ht="18" customHeight="1" x14ac:dyDescent="0.25">
      <c r="B100" s="113"/>
      <c r="C100" s="113"/>
      <c r="D100" s="113"/>
      <c r="E100" s="113"/>
    </row>
    <row r="101" spans="2:67" ht="18" customHeight="1" x14ac:dyDescent="0.25">
      <c r="B101" s="113"/>
      <c r="C101" s="113"/>
      <c r="D101" s="113" t="s">
        <v>47</v>
      </c>
      <c r="E101" s="113"/>
      <c r="G101" s="152">
        <v>2</v>
      </c>
      <c r="H101" s="152">
        <v>2</v>
      </c>
      <c r="I101" s="152">
        <v>2</v>
      </c>
      <c r="J101" s="152">
        <v>2</v>
      </c>
      <c r="K101" s="152">
        <v>2</v>
      </c>
      <c r="L101" s="152">
        <v>2</v>
      </c>
      <c r="M101" s="152">
        <v>2</v>
      </c>
      <c r="N101" s="152">
        <v>2</v>
      </c>
      <c r="O101" s="152">
        <v>2</v>
      </c>
      <c r="P101" s="152">
        <v>2</v>
      </c>
      <c r="Q101" s="152">
        <v>2</v>
      </c>
      <c r="R101" s="152">
        <v>2</v>
      </c>
      <c r="AB101" s="152">
        <v>2</v>
      </c>
      <c r="AC101" s="152">
        <v>2</v>
      </c>
      <c r="AD101" s="152">
        <v>2</v>
      </c>
      <c r="AE101" s="152">
        <v>2</v>
      </c>
      <c r="AF101" s="152">
        <v>2</v>
      </c>
      <c r="AG101" s="152">
        <v>2</v>
      </c>
      <c r="AH101" s="152">
        <v>2</v>
      </c>
      <c r="AI101" s="152">
        <v>2</v>
      </c>
      <c r="AJ101" s="152">
        <v>2</v>
      </c>
      <c r="AK101" s="152">
        <v>2</v>
      </c>
      <c r="AL101" s="152">
        <v>2</v>
      </c>
      <c r="AM101" s="152">
        <v>2</v>
      </c>
      <c r="AW101" s="152">
        <v>2</v>
      </c>
      <c r="AX101" s="152">
        <v>2</v>
      </c>
      <c r="AY101" s="152">
        <v>2</v>
      </c>
      <c r="AZ101" s="152">
        <v>2</v>
      </c>
      <c r="BA101" s="152">
        <v>2</v>
      </c>
      <c r="BB101" s="152">
        <v>2</v>
      </c>
      <c r="BC101" s="152">
        <v>2</v>
      </c>
      <c r="BD101" s="152">
        <v>2</v>
      </c>
      <c r="BE101" s="152">
        <v>2</v>
      </c>
      <c r="BF101" s="152">
        <v>2</v>
      </c>
      <c r="BG101" s="152">
        <v>2</v>
      </c>
      <c r="BH101" s="152">
        <v>2</v>
      </c>
    </row>
    <row r="102" spans="2:67" ht="18" customHeight="1" x14ac:dyDescent="0.25">
      <c r="B102" s="113"/>
      <c r="C102" s="113"/>
      <c r="D102" s="113"/>
      <c r="E102" s="113"/>
    </row>
    <row r="103" spans="2:67" ht="18" customHeight="1" x14ac:dyDescent="0.25">
      <c r="B103" s="113"/>
      <c r="C103" s="113"/>
      <c r="D103" s="113" t="s">
        <v>48</v>
      </c>
      <c r="E103" s="113"/>
      <c r="G103" s="153">
        <f>SUM(G92,G96,G99,G101)</f>
        <v>13.200000000000001</v>
      </c>
      <c r="H103" s="153">
        <f t="shared" ref="H103:R103" si="141">SUM(H92,H96,H99,H101)</f>
        <v>13.200000000000001</v>
      </c>
      <c r="I103" s="153">
        <f t="shared" si="141"/>
        <v>13.200000000000001</v>
      </c>
      <c r="J103" s="153">
        <f t="shared" si="141"/>
        <v>13.200000000000001</v>
      </c>
      <c r="K103" s="153">
        <f t="shared" si="141"/>
        <v>13.200000000000001</v>
      </c>
      <c r="L103" s="153">
        <f t="shared" si="141"/>
        <v>13.200000000000001</v>
      </c>
      <c r="M103" s="153">
        <f t="shared" si="141"/>
        <v>13.536</v>
      </c>
      <c r="N103" s="153">
        <f t="shared" si="141"/>
        <v>13.536</v>
      </c>
      <c r="O103" s="153">
        <f t="shared" si="141"/>
        <v>13.536</v>
      </c>
      <c r="P103" s="153">
        <f t="shared" si="141"/>
        <v>13.536</v>
      </c>
      <c r="Q103" s="153">
        <f t="shared" si="141"/>
        <v>13.536</v>
      </c>
      <c r="R103" s="153">
        <f t="shared" si="141"/>
        <v>13.536</v>
      </c>
      <c r="AB103" s="153">
        <f>SUM(AB92,AB96,AB99,AB101)</f>
        <v>14.36</v>
      </c>
      <c r="AC103" s="153">
        <f t="shared" ref="AC103:AM103" si="142">SUM(AC92,AC96,AC99,AC101)</f>
        <v>14.36</v>
      </c>
      <c r="AD103" s="153">
        <f t="shared" si="142"/>
        <v>14.36</v>
      </c>
      <c r="AE103" s="153">
        <f t="shared" si="142"/>
        <v>14.36</v>
      </c>
      <c r="AF103" s="153">
        <f t="shared" si="142"/>
        <v>14.36</v>
      </c>
      <c r="AG103" s="153">
        <f t="shared" si="142"/>
        <v>14.36</v>
      </c>
      <c r="AH103" s="153">
        <f t="shared" si="142"/>
        <v>14.7308</v>
      </c>
      <c r="AI103" s="153">
        <f t="shared" si="142"/>
        <v>14.7308</v>
      </c>
      <c r="AJ103" s="153">
        <f t="shared" si="142"/>
        <v>14.7308</v>
      </c>
      <c r="AK103" s="153">
        <f t="shared" si="142"/>
        <v>14.7308</v>
      </c>
      <c r="AL103" s="153">
        <f t="shared" si="142"/>
        <v>14.7308</v>
      </c>
      <c r="AM103" s="153">
        <f t="shared" si="142"/>
        <v>14.7308</v>
      </c>
      <c r="AW103" s="153">
        <f>SUM(AW92,AW96,AW99,AW101)</f>
        <v>14.7308</v>
      </c>
      <c r="AX103" s="153">
        <f t="shared" ref="AX103:BH103" si="143">SUM(AX92,AX96,AX99,AX101)</f>
        <v>14.7308</v>
      </c>
      <c r="AY103" s="153">
        <f t="shared" si="143"/>
        <v>14.7308</v>
      </c>
      <c r="AZ103" s="153">
        <f t="shared" si="143"/>
        <v>14.7308</v>
      </c>
      <c r="BA103" s="153">
        <f t="shared" si="143"/>
        <v>14.7308</v>
      </c>
      <c r="BB103" s="153">
        <f t="shared" si="143"/>
        <v>14.7308</v>
      </c>
      <c r="BC103" s="153">
        <f t="shared" si="143"/>
        <v>15.112724</v>
      </c>
      <c r="BD103" s="153">
        <f t="shared" si="143"/>
        <v>15.112724</v>
      </c>
      <c r="BE103" s="153">
        <f t="shared" si="143"/>
        <v>15.112724</v>
      </c>
      <c r="BF103" s="153">
        <f t="shared" si="143"/>
        <v>15.112724</v>
      </c>
      <c r="BG103" s="153">
        <f t="shared" si="143"/>
        <v>15.112724</v>
      </c>
      <c r="BH103" s="153">
        <f t="shared" si="143"/>
        <v>15.112724</v>
      </c>
    </row>
    <row r="104" spans="2:67" ht="18" customHeight="1" x14ac:dyDescent="0.25">
      <c r="B104" s="113"/>
      <c r="C104" s="113"/>
      <c r="D104" s="113" t="s">
        <v>49</v>
      </c>
      <c r="E104" s="113"/>
      <c r="G104" s="153">
        <f>G90*G103</f>
        <v>198.00000000000003</v>
      </c>
      <c r="H104" s="153">
        <f t="shared" ref="H104:R104" si="144">H90*H103</f>
        <v>198.00000000000003</v>
      </c>
      <c r="I104" s="153">
        <f t="shared" si="144"/>
        <v>198.00000000000003</v>
      </c>
      <c r="J104" s="153">
        <f t="shared" si="144"/>
        <v>198.00000000000003</v>
      </c>
      <c r="K104" s="153">
        <f t="shared" si="144"/>
        <v>198.00000000000003</v>
      </c>
      <c r="L104" s="153">
        <f t="shared" si="144"/>
        <v>198.00000000000003</v>
      </c>
      <c r="M104" s="153">
        <f t="shared" si="144"/>
        <v>203.04</v>
      </c>
      <c r="N104" s="153">
        <f t="shared" si="144"/>
        <v>203.04</v>
      </c>
      <c r="O104" s="153">
        <f t="shared" si="144"/>
        <v>203.04</v>
      </c>
      <c r="P104" s="153">
        <f t="shared" si="144"/>
        <v>203.04</v>
      </c>
      <c r="Q104" s="153">
        <f t="shared" si="144"/>
        <v>203.04</v>
      </c>
      <c r="R104" s="153">
        <f t="shared" si="144"/>
        <v>203.04</v>
      </c>
      <c r="T104" s="156"/>
      <c r="U104" s="156"/>
      <c r="V104" s="156"/>
      <c r="W104" s="156"/>
      <c r="X104" s="156"/>
      <c r="Y104" s="156"/>
      <c r="AB104" s="153">
        <f>AB90*AB103</f>
        <v>215.39999999999998</v>
      </c>
      <c r="AC104" s="153">
        <f t="shared" ref="AC104:AM104" si="145">AC90*AC103</f>
        <v>215.39999999999998</v>
      </c>
      <c r="AD104" s="153">
        <f t="shared" si="145"/>
        <v>215.39999999999998</v>
      </c>
      <c r="AE104" s="153">
        <f t="shared" si="145"/>
        <v>215.39999999999998</v>
      </c>
      <c r="AF104" s="153">
        <f t="shared" si="145"/>
        <v>215.39999999999998</v>
      </c>
      <c r="AG104" s="153">
        <f t="shared" si="145"/>
        <v>215.39999999999998</v>
      </c>
      <c r="AH104" s="153">
        <f t="shared" si="145"/>
        <v>220.96200000000002</v>
      </c>
      <c r="AI104" s="153">
        <f t="shared" si="145"/>
        <v>220.96200000000002</v>
      </c>
      <c r="AJ104" s="153">
        <f t="shared" si="145"/>
        <v>220.96200000000002</v>
      </c>
      <c r="AK104" s="153">
        <f t="shared" si="145"/>
        <v>220.96200000000002</v>
      </c>
      <c r="AL104" s="153">
        <f t="shared" si="145"/>
        <v>220.96200000000002</v>
      </c>
      <c r="AM104" s="153">
        <f t="shared" si="145"/>
        <v>220.96200000000002</v>
      </c>
      <c r="AO104" s="156"/>
      <c r="AP104" s="156"/>
      <c r="AQ104" s="156"/>
      <c r="AR104" s="156"/>
      <c r="AS104" s="156"/>
      <c r="AT104" s="156"/>
      <c r="AW104" s="153">
        <f>AW90*AW103</f>
        <v>220.96200000000002</v>
      </c>
      <c r="AX104" s="153">
        <f t="shared" ref="AX104:BH104" si="146">AX90*AX103</f>
        <v>220.96200000000002</v>
      </c>
      <c r="AY104" s="153">
        <f t="shared" si="146"/>
        <v>220.96200000000002</v>
      </c>
      <c r="AZ104" s="153">
        <f t="shared" si="146"/>
        <v>220.96200000000002</v>
      </c>
      <c r="BA104" s="153">
        <f t="shared" si="146"/>
        <v>220.96200000000002</v>
      </c>
      <c r="BB104" s="153">
        <f t="shared" si="146"/>
        <v>220.96200000000002</v>
      </c>
      <c r="BC104" s="153">
        <f t="shared" si="146"/>
        <v>226.69085999999999</v>
      </c>
      <c r="BD104" s="153">
        <f t="shared" si="146"/>
        <v>226.69085999999999</v>
      </c>
      <c r="BE104" s="153">
        <f t="shared" si="146"/>
        <v>226.69085999999999</v>
      </c>
      <c r="BF104" s="153">
        <f t="shared" si="146"/>
        <v>226.69085999999999</v>
      </c>
      <c r="BG104" s="153">
        <f t="shared" si="146"/>
        <v>226.69085999999999</v>
      </c>
      <c r="BH104" s="153">
        <f t="shared" si="146"/>
        <v>226.69085999999999</v>
      </c>
      <c r="BJ104" s="156"/>
      <c r="BK104" s="156"/>
      <c r="BL104" s="156"/>
      <c r="BM104" s="156"/>
      <c r="BN104" s="156"/>
      <c r="BO104" s="156"/>
    </row>
    <row r="105" spans="2:67" ht="18" customHeight="1" x14ac:dyDescent="0.25">
      <c r="B105" s="113"/>
      <c r="C105" s="113"/>
      <c r="D105" s="113"/>
      <c r="E105" s="113"/>
    </row>
    <row r="106" spans="2:67" ht="18" customHeight="1" x14ac:dyDescent="0.25">
      <c r="B106" s="113"/>
      <c r="C106" s="113" t="s">
        <v>88</v>
      </c>
      <c r="D106" s="113"/>
      <c r="E106" s="113"/>
    </row>
    <row r="107" spans="2:67" ht="18" customHeight="1" x14ac:dyDescent="0.25">
      <c r="B107" s="113"/>
      <c r="C107" s="113"/>
      <c r="D107" s="113" t="s">
        <v>41</v>
      </c>
      <c r="E107" s="113"/>
      <c r="G107" s="119">
        <v>5</v>
      </c>
      <c r="H107" s="119">
        <v>5</v>
      </c>
      <c r="I107" s="119">
        <v>5</v>
      </c>
      <c r="J107" s="119">
        <v>5</v>
      </c>
      <c r="K107" s="119">
        <v>5</v>
      </c>
      <c r="L107" s="119">
        <v>5</v>
      </c>
      <c r="M107" s="119">
        <v>5</v>
      </c>
      <c r="N107" s="119">
        <v>5</v>
      </c>
      <c r="O107" s="119">
        <v>5</v>
      </c>
      <c r="P107" s="119">
        <v>5</v>
      </c>
      <c r="Q107" s="119">
        <v>5</v>
      </c>
      <c r="R107" s="119">
        <v>5</v>
      </c>
      <c r="AB107" s="119">
        <v>5</v>
      </c>
      <c r="AC107" s="119">
        <v>5</v>
      </c>
      <c r="AD107" s="119">
        <v>5</v>
      </c>
      <c r="AE107" s="119">
        <v>5</v>
      </c>
      <c r="AF107" s="119">
        <v>5</v>
      </c>
      <c r="AG107" s="119">
        <v>5</v>
      </c>
      <c r="AH107" s="119">
        <v>5</v>
      </c>
      <c r="AI107" s="119">
        <v>5</v>
      </c>
      <c r="AJ107" s="119">
        <v>5</v>
      </c>
      <c r="AK107" s="119">
        <v>5</v>
      </c>
      <c r="AL107" s="119">
        <v>5</v>
      </c>
      <c r="AM107" s="119">
        <v>5</v>
      </c>
      <c r="AW107" s="119">
        <v>5</v>
      </c>
      <c r="AX107" s="119">
        <v>5</v>
      </c>
      <c r="AY107" s="119">
        <v>5</v>
      </c>
      <c r="AZ107" s="119">
        <v>5</v>
      </c>
      <c r="BA107" s="119">
        <v>5</v>
      </c>
      <c r="BB107" s="119">
        <v>5</v>
      </c>
      <c r="BC107" s="119">
        <v>5</v>
      </c>
      <c r="BD107" s="119">
        <v>5</v>
      </c>
      <c r="BE107" s="119">
        <v>5</v>
      </c>
      <c r="BF107" s="119">
        <v>5</v>
      </c>
      <c r="BG107" s="119">
        <v>5</v>
      </c>
      <c r="BH107" s="119">
        <v>5</v>
      </c>
    </row>
    <row r="108" spans="2:67" ht="18" customHeight="1" x14ac:dyDescent="0.25">
      <c r="B108" s="113"/>
      <c r="C108" s="113"/>
      <c r="D108" s="113"/>
      <c r="E108" s="113"/>
    </row>
    <row r="109" spans="2:67" ht="18" customHeight="1" x14ac:dyDescent="0.25">
      <c r="B109" s="113"/>
      <c r="C109" s="113"/>
      <c r="D109" s="113" t="s">
        <v>43</v>
      </c>
      <c r="E109" s="113"/>
      <c r="G109" s="152">
        <v>5</v>
      </c>
      <c r="H109" s="153">
        <f>G109*(1+H110)</f>
        <v>5</v>
      </c>
      <c r="I109" s="153">
        <f t="shared" ref="I109" si="147">H109*(1+I110)</f>
        <v>5</v>
      </c>
      <c r="J109" s="153">
        <f t="shared" ref="J109" si="148">I109*(1+J110)</f>
        <v>5</v>
      </c>
      <c r="K109" s="153">
        <f t="shared" ref="K109" si="149">J109*(1+K110)</f>
        <v>5</v>
      </c>
      <c r="L109" s="153">
        <f t="shared" ref="L109" si="150">K109*(1+L110)</f>
        <v>5</v>
      </c>
      <c r="M109" s="153">
        <f t="shared" ref="M109" si="151">L109*(1+M110)</f>
        <v>5.15</v>
      </c>
      <c r="N109" s="153">
        <f t="shared" ref="N109" si="152">M109*(1+N110)</f>
        <v>5.15</v>
      </c>
      <c r="O109" s="153">
        <f t="shared" ref="O109" si="153">N109*(1+O110)</f>
        <v>5.15</v>
      </c>
      <c r="P109" s="153">
        <f t="shared" ref="P109" si="154">O109*(1+P110)</f>
        <v>5.15</v>
      </c>
      <c r="Q109" s="153">
        <f t="shared" ref="Q109" si="155">P109*(1+Q110)</f>
        <v>5.15</v>
      </c>
      <c r="R109" s="153">
        <f t="shared" ref="R109" si="156">Q109*(1+R110)</f>
        <v>5.15</v>
      </c>
      <c r="AB109" s="154">
        <f>R109*(1+AB110)</f>
        <v>5.15</v>
      </c>
      <c r="AC109" s="153">
        <f>AB109*(1+AC110)</f>
        <v>5.15</v>
      </c>
      <c r="AD109" s="153">
        <f t="shared" ref="AD109" si="157">AC109*(1+AD110)</f>
        <v>5.15</v>
      </c>
      <c r="AE109" s="153">
        <f t="shared" ref="AE109" si="158">AD109*(1+AE110)</f>
        <v>5.15</v>
      </c>
      <c r="AF109" s="153">
        <f t="shared" ref="AF109" si="159">AE109*(1+AF110)</f>
        <v>5.15</v>
      </c>
      <c r="AG109" s="153">
        <f t="shared" ref="AG109" si="160">AF109*(1+AG110)</f>
        <v>5.15</v>
      </c>
      <c r="AH109" s="153">
        <f t="shared" ref="AH109" si="161">AG109*(1+AH110)</f>
        <v>5.3045000000000009</v>
      </c>
      <c r="AI109" s="153">
        <f t="shared" ref="AI109" si="162">AH109*(1+AI110)</f>
        <v>5.3045000000000009</v>
      </c>
      <c r="AJ109" s="153">
        <f t="shared" ref="AJ109" si="163">AI109*(1+AJ110)</f>
        <v>5.3045000000000009</v>
      </c>
      <c r="AK109" s="153">
        <f t="shared" ref="AK109" si="164">AJ109*(1+AK110)</f>
        <v>5.3045000000000009</v>
      </c>
      <c r="AL109" s="153">
        <f t="shared" ref="AL109" si="165">AK109*(1+AL110)</f>
        <v>5.3045000000000009</v>
      </c>
      <c r="AM109" s="153">
        <f t="shared" ref="AM109" si="166">AL109*(1+AM110)</f>
        <v>5.3045000000000009</v>
      </c>
      <c r="AW109" s="154">
        <f>AM109*(1+AW110)</f>
        <v>5.3045000000000009</v>
      </c>
      <c r="AX109" s="153">
        <f>AW109*(1+AX110)</f>
        <v>5.3045000000000009</v>
      </c>
      <c r="AY109" s="153">
        <f t="shared" ref="AY109" si="167">AX109*(1+AY110)</f>
        <v>5.3045000000000009</v>
      </c>
      <c r="AZ109" s="153">
        <f t="shared" ref="AZ109" si="168">AY109*(1+AZ110)</f>
        <v>5.3045000000000009</v>
      </c>
      <c r="BA109" s="153">
        <f t="shared" ref="BA109" si="169">AZ109*(1+BA110)</f>
        <v>5.3045000000000009</v>
      </c>
      <c r="BB109" s="153">
        <f t="shared" ref="BB109" si="170">BA109*(1+BB110)</f>
        <v>5.3045000000000009</v>
      </c>
      <c r="BC109" s="153">
        <f t="shared" ref="BC109" si="171">BB109*(1+BC110)</f>
        <v>5.4636350000000009</v>
      </c>
      <c r="BD109" s="153">
        <f t="shared" ref="BD109" si="172">BC109*(1+BD110)</f>
        <v>5.4636350000000009</v>
      </c>
      <c r="BE109" s="153">
        <f t="shared" ref="BE109" si="173">BD109*(1+BE110)</f>
        <v>5.4636350000000009</v>
      </c>
      <c r="BF109" s="153">
        <f t="shared" ref="BF109" si="174">BE109*(1+BF110)</f>
        <v>5.4636350000000009</v>
      </c>
      <c r="BG109" s="153">
        <f t="shared" ref="BG109" si="175">BF109*(1+BG110)</f>
        <v>5.4636350000000009</v>
      </c>
      <c r="BH109" s="153">
        <f t="shared" ref="BH109" si="176">BG109*(1+BH110)</f>
        <v>5.4636350000000009</v>
      </c>
    </row>
    <row r="110" spans="2:67" ht="18" customHeight="1" x14ac:dyDescent="0.25">
      <c r="B110" s="113"/>
      <c r="C110" s="113"/>
      <c r="D110" s="113"/>
      <c r="E110" s="118" t="s">
        <v>6</v>
      </c>
      <c r="H110" s="133">
        <v>0</v>
      </c>
      <c r="I110" s="133">
        <v>0</v>
      </c>
      <c r="J110" s="133">
        <v>0</v>
      </c>
      <c r="K110" s="133">
        <v>0</v>
      </c>
      <c r="L110" s="133">
        <v>0</v>
      </c>
      <c r="M110" s="133">
        <v>0.03</v>
      </c>
      <c r="N110" s="133">
        <v>0</v>
      </c>
      <c r="O110" s="133">
        <v>0</v>
      </c>
      <c r="P110" s="133">
        <v>0</v>
      </c>
      <c r="Q110" s="133">
        <v>0</v>
      </c>
      <c r="R110" s="133">
        <v>0</v>
      </c>
      <c r="AB110" s="133">
        <v>0</v>
      </c>
      <c r="AC110" s="133">
        <v>0</v>
      </c>
      <c r="AD110" s="133">
        <v>0</v>
      </c>
      <c r="AE110" s="133">
        <v>0</v>
      </c>
      <c r="AF110" s="133">
        <v>0</v>
      </c>
      <c r="AG110" s="133">
        <v>0</v>
      </c>
      <c r="AH110" s="133">
        <v>0.03</v>
      </c>
      <c r="AI110" s="133">
        <v>0</v>
      </c>
      <c r="AJ110" s="133">
        <v>0</v>
      </c>
      <c r="AK110" s="133">
        <v>0</v>
      </c>
      <c r="AL110" s="133">
        <v>0</v>
      </c>
      <c r="AM110" s="133">
        <v>0</v>
      </c>
      <c r="AW110" s="133">
        <v>0</v>
      </c>
      <c r="AX110" s="133">
        <v>0</v>
      </c>
      <c r="AY110" s="133">
        <v>0</v>
      </c>
      <c r="AZ110" s="133">
        <v>0</v>
      </c>
      <c r="BA110" s="133">
        <v>0</v>
      </c>
      <c r="BB110" s="133">
        <v>0</v>
      </c>
      <c r="BC110" s="133">
        <v>0.03</v>
      </c>
      <c r="BD110" s="133">
        <v>0</v>
      </c>
      <c r="BE110" s="133">
        <v>0</v>
      </c>
      <c r="BF110" s="133">
        <v>0</v>
      </c>
      <c r="BG110" s="133">
        <v>0</v>
      </c>
      <c r="BH110" s="133">
        <v>0</v>
      </c>
    </row>
    <row r="111" spans="2:67" ht="18" customHeight="1" x14ac:dyDescent="0.25">
      <c r="B111" s="113"/>
      <c r="C111" s="113"/>
      <c r="D111" s="113"/>
      <c r="E111" s="113"/>
    </row>
    <row r="112" spans="2:67" ht="18" customHeight="1" x14ac:dyDescent="0.25">
      <c r="B112" s="113"/>
      <c r="C112" s="113"/>
      <c r="D112" s="113" t="s">
        <v>42</v>
      </c>
      <c r="E112" s="113"/>
      <c r="G112" s="155">
        <v>0.05</v>
      </c>
      <c r="H112" s="155">
        <v>0.05</v>
      </c>
      <c r="I112" s="155">
        <v>0.05</v>
      </c>
      <c r="J112" s="155">
        <v>0.05</v>
      </c>
      <c r="K112" s="155">
        <v>0.05</v>
      </c>
      <c r="L112" s="155">
        <v>0.05</v>
      </c>
      <c r="M112" s="155">
        <v>0.05</v>
      </c>
      <c r="N112" s="155">
        <v>0.05</v>
      </c>
      <c r="O112" s="155">
        <v>0.05</v>
      </c>
      <c r="P112" s="155">
        <v>0.05</v>
      </c>
      <c r="Q112" s="155">
        <v>0.05</v>
      </c>
      <c r="R112" s="155">
        <v>0.05</v>
      </c>
      <c r="AB112" s="155">
        <v>0.05</v>
      </c>
      <c r="AC112" s="155">
        <v>0.05</v>
      </c>
      <c r="AD112" s="155">
        <v>0.05</v>
      </c>
      <c r="AE112" s="155">
        <v>0.05</v>
      </c>
      <c r="AF112" s="155">
        <v>0.05</v>
      </c>
      <c r="AG112" s="155">
        <v>0.05</v>
      </c>
      <c r="AH112" s="155">
        <v>0.05</v>
      </c>
      <c r="AI112" s="155">
        <v>0.05</v>
      </c>
      <c r="AJ112" s="155">
        <v>0.05</v>
      </c>
      <c r="AK112" s="155">
        <v>0.05</v>
      </c>
      <c r="AL112" s="155">
        <v>0.05</v>
      </c>
      <c r="AM112" s="155">
        <v>0.05</v>
      </c>
      <c r="AW112" s="155">
        <v>0.05</v>
      </c>
      <c r="AX112" s="155">
        <v>0.05</v>
      </c>
      <c r="AY112" s="155">
        <v>0.05</v>
      </c>
      <c r="AZ112" s="155">
        <v>0.05</v>
      </c>
      <c r="BA112" s="155">
        <v>0.05</v>
      </c>
      <c r="BB112" s="155">
        <v>0.05</v>
      </c>
      <c r="BC112" s="155">
        <v>0.05</v>
      </c>
      <c r="BD112" s="155">
        <v>0.05</v>
      </c>
      <c r="BE112" s="155">
        <v>0.05</v>
      </c>
      <c r="BF112" s="155">
        <v>0.05</v>
      </c>
      <c r="BG112" s="155">
        <v>0.05</v>
      </c>
      <c r="BH112" s="155">
        <v>0.05</v>
      </c>
    </row>
    <row r="113" spans="2:67" ht="18" customHeight="1" x14ac:dyDescent="0.25">
      <c r="B113" s="113"/>
      <c r="C113" s="113"/>
      <c r="D113" s="113" t="s">
        <v>44</v>
      </c>
      <c r="E113" s="113"/>
      <c r="G113" s="153">
        <f>G109*G112</f>
        <v>0.25</v>
      </c>
      <c r="H113" s="153">
        <f t="shared" ref="H113:R113" si="177">H109*H112</f>
        <v>0.25</v>
      </c>
      <c r="I113" s="153">
        <f t="shared" si="177"/>
        <v>0.25</v>
      </c>
      <c r="J113" s="153">
        <f t="shared" si="177"/>
        <v>0.25</v>
      </c>
      <c r="K113" s="153">
        <f t="shared" si="177"/>
        <v>0.25</v>
      </c>
      <c r="L113" s="153">
        <f t="shared" si="177"/>
        <v>0.25</v>
      </c>
      <c r="M113" s="153">
        <f t="shared" si="177"/>
        <v>0.25750000000000001</v>
      </c>
      <c r="N113" s="153">
        <f t="shared" si="177"/>
        <v>0.25750000000000001</v>
      </c>
      <c r="O113" s="153">
        <f t="shared" si="177"/>
        <v>0.25750000000000001</v>
      </c>
      <c r="P113" s="153">
        <f t="shared" si="177"/>
        <v>0.25750000000000001</v>
      </c>
      <c r="Q113" s="153">
        <f t="shared" si="177"/>
        <v>0.25750000000000001</v>
      </c>
      <c r="R113" s="153">
        <f t="shared" si="177"/>
        <v>0.25750000000000001</v>
      </c>
      <c r="AB113" s="153">
        <f>AB109*AB112</f>
        <v>0.25750000000000001</v>
      </c>
      <c r="AC113" s="153">
        <f t="shared" ref="AC113:AM113" si="178">AC109*AC112</f>
        <v>0.25750000000000001</v>
      </c>
      <c r="AD113" s="153">
        <f t="shared" si="178"/>
        <v>0.25750000000000001</v>
      </c>
      <c r="AE113" s="153">
        <f t="shared" si="178"/>
        <v>0.25750000000000001</v>
      </c>
      <c r="AF113" s="153">
        <f t="shared" si="178"/>
        <v>0.25750000000000001</v>
      </c>
      <c r="AG113" s="153">
        <f t="shared" si="178"/>
        <v>0.25750000000000001</v>
      </c>
      <c r="AH113" s="153">
        <f t="shared" si="178"/>
        <v>0.26522500000000004</v>
      </c>
      <c r="AI113" s="153">
        <f t="shared" si="178"/>
        <v>0.26522500000000004</v>
      </c>
      <c r="AJ113" s="153">
        <f t="shared" si="178"/>
        <v>0.26522500000000004</v>
      </c>
      <c r="AK113" s="153">
        <f t="shared" si="178"/>
        <v>0.26522500000000004</v>
      </c>
      <c r="AL113" s="153">
        <f t="shared" si="178"/>
        <v>0.26522500000000004</v>
      </c>
      <c r="AM113" s="153">
        <f t="shared" si="178"/>
        <v>0.26522500000000004</v>
      </c>
      <c r="AW113" s="153">
        <f>AW109*AW112</f>
        <v>0.26522500000000004</v>
      </c>
      <c r="AX113" s="153">
        <f t="shared" ref="AX113:BH113" si="179">AX109*AX112</f>
        <v>0.26522500000000004</v>
      </c>
      <c r="AY113" s="153">
        <f t="shared" si="179"/>
        <v>0.26522500000000004</v>
      </c>
      <c r="AZ113" s="153">
        <f t="shared" si="179"/>
        <v>0.26522500000000004</v>
      </c>
      <c r="BA113" s="153">
        <f t="shared" si="179"/>
        <v>0.26522500000000004</v>
      </c>
      <c r="BB113" s="153">
        <f t="shared" si="179"/>
        <v>0.26522500000000004</v>
      </c>
      <c r="BC113" s="153">
        <f t="shared" si="179"/>
        <v>0.27318175000000006</v>
      </c>
      <c r="BD113" s="153">
        <f t="shared" si="179"/>
        <v>0.27318175000000006</v>
      </c>
      <c r="BE113" s="153">
        <f t="shared" si="179"/>
        <v>0.27318175000000006</v>
      </c>
      <c r="BF113" s="153">
        <f t="shared" si="179"/>
        <v>0.27318175000000006</v>
      </c>
      <c r="BG113" s="153">
        <f t="shared" si="179"/>
        <v>0.27318175000000006</v>
      </c>
      <c r="BH113" s="153">
        <f t="shared" si="179"/>
        <v>0.27318175000000006</v>
      </c>
    </row>
    <row r="114" spans="2:67" ht="18" customHeight="1" x14ac:dyDescent="0.25">
      <c r="B114" s="113"/>
      <c r="C114" s="113"/>
      <c r="D114" s="113"/>
      <c r="E114" s="113"/>
    </row>
    <row r="115" spans="2:67" ht="18" customHeight="1" x14ac:dyDescent="0.25">
      <c r="B115" s="113"/>
      <c r="C115" s="113"/>
      <c r="D115" s="113" t="s">
        <v>45</v>
      </c>
      <c r="E115" s="113"/>
      <c r="G115" s="155">
        <v>0.3</v>
      </c>
      <c r="H115" s="155">
        <v>0.3</v>
      </c>
      <c r="I115" s="155">
        <v>0.3</v>
      </c>
      <c r="J115" s="155">
        <v>0.3</v>
      </c>
      <c r="K115" s="155">
        <v>0.3</v>
      </c>
      <c r="L115" s="155">
        <v>0.3</v>
      </c>
      <c r="M115" s="155">
        <v>0.3</v>
      </c>
      <c r="N115" s="155">
        <v>0.3</v>
      </c>
      <c r="O115" s="155">
        <v>0.3</v>
      </c>
      <c r="P115" s="155">
        <v>0.3</v>
      </c>
      <c r="Q115" s="155">
        <v>0.3</v>
      </c>
      <c r="R115" s="155">
        <v>0.3</v>
      </c>
      <c r="AB115" s="155">
        <v>0.3</v>
      </c>
      <c r="AC115" s="155">
        <v>0.3</v>
      </c>
      <c r="AD115" s="155">
        <v>0.3</v>
      </c>
      <c r="AE115" s="155">
        <v>0.3</v>
      </c>
      <c r="AF115" s="155">
        <v>0.3</v>
      </c>
      <c r="AG115" s="155">
        <v>0.3</v>
      </c>
      <c r="AH115" s="155">
        <v>0.3</v>
      </c>
      <c r="AI115" s="155">
        <v>0.3</v>
      </c>
      <c r="AJ115" s="155">
        <v>0.3</v>
      </c>
      <c r="AK115" s="155">
        <v>0.3</v>
      </c>
      <c r="AL115" s="155">
        <v>0.3</v>
      </c>
      <c r="AM115" s="155">
        <v>0.3</v>
      </c>
      <c r="AW115" s="155">
        <v>0.3</v>
      </c>
      <c r="AX115" s="155">
        <v>0.3</v>
      </c>
      <c r="AY115" s="155">
        <v>0.3</v>
      </c>
      <c r="AZ115" s="155">
        <v>0.3</v>
      </c>
      <c r="BA115" s="155">
        <v>0.3</v>
      </c>
      <c r="BB115" s="155">
        <v>0.3</v>
      </c>
      <c r="BC115" s="155">
        <v>0.3</v>
      </c>
      <c r="BD115" s="155">
        <v>0.3</v>
      </c>
      <c r="BE115" s="155">
        <v>0.3</v>
      </c>
      <c r="BF115" s="155">
        <v>0.3</v>
      </c>
      <c r="BG115" s="155">
        <v>0.3</v>
      </c>
      <c r="BH115" s="155">
        <v>0.3</v>
      </c>
    </row>
    <row r="116" spans="2:67" ht="18" customHeight="1" x14ac:dyDescent="0.25">
      <c r="B116" s="113"/>
      <c r="C116" s="113"/>
      <c r="D116" s="113" t="s">
        <v>46</v>
      </c>
      <c r="E116" s="113"/>
      <c r="G116" s="153">
        <f>G109*G115</f>
        <v>1.5</v>
      </c>
      <c r="H116" s="153">
        <f t="shared" ref="H116:R116" si="180">H109*H115</f>
        <v>1.5</v>
      </c>
      <c r="I116" s="153">
        <f t="shared" si="180"/>
        <v>1.5</v>
      </c>
      <c r="J116" s="153">
        <f t="shared" si="180"/>
        <v>1.5</v>
      </c>
      <c r="K116" s="153">
        <f t="shared" si="180"/>
        <v>1.5</v>
      </c>
      <c r="L116" s="153">
        <f t="shared" si="180"/>
        <v>1.5</v>
      </c>
      <c r="M116" s="153">
        <f t="shared" si="180"/>
        <v>1.5450000000000002</v>
      </c>
      <c r="N116" s="153">
        <f t="shared" si="180"/>
        <v>1.5450000000000002</v>
      </c>
      <c r="O116" s="153">
        <f t="shared" si="180"/>
        <v>1.5450000000000002</v>
      </c>
      <c r="P116" s="153">
        <f t="shared" si="180"/>
        <v>1.5450000000000002</v>
      </c>
      <c r="Q116" s="153">
        <f t="shared" si="180"/>
        <v>1.5450000000000002</v>
      </c>
      <c r="R116" s="153">
        <f t="shared" si="180"/>
        <v>1.5450000000000002</v>
      </c>
      <c r="AB116" s="153">
        <f>AB109*AB115</f>
        <v>1.5450000000000002</v>
      </c>
      <c r="AC116" s="153">
        <f t="shared" ref="AC116:AM116" si="181">AC109*AC115</f>
        <v>1.5450000000000002</v>
      </c>
      <c r="AD116" s="153">
        <f t="shared" si="181"/>
        <v>1.5450000000000002</v>
      </c>
      <c r="AE116" s="153">
        <f t="shared" si="181"/>
        <v>1.5450000000000002</v>
      </c>
      <c r="AF116" s="153">
        <f t="shared" si="181"/>
        <v>1.5450000000000002</v>
      </c>
      <c r="AG116" s="153">
        <f t="shared" si="181"/>
        <v>1.5450000000000002</v>
      </c>
      <c r="AH116" s="153">
        <f t="shared" si="181"/>
        <v>1.5913500000000003</v>
      </c>
      <c r="AI116" s="153">
        <f t="shared" si="181"/>
        <v>1.5913500000000003</v>
      </c>
      <c r="AJ116" s="153">
        <f t="shared" si="181"/>
        <v>1.5913500000000003</v>
      </c>
      <c r="AK116" s="153">
        <f t="shared" si="181"/>
        <v>1.5913500000000003</v>
      </c>
      <c r="AL116" s="153">
        <f t="shared" si="181"/>
        <v>1.5913500000000003</v>
      </c>
      <c r="AM116" s="153">
        <f t="shared" si="181"/>
        <v>1.5913500000000003</v>
      </c>
      <c r="AW116" s="153">
        <f>AW109*AW115</f>
        <v>1.5913500000000003</v>
      </c>
      <c r="AX116" s="153">
        <f t="shared" ref="AX116:BH116" si="182">AX109*AX115</f>
        <v>1.5913500000000003</v>
      </c>
      <c r="AY116" s="153">
        <f t="shared" si="182"/>
        <v>1.5913500000000003</v>
      </c>
      <c r="AZ116" s="153">
        <f t="shared" si="182"/>
        <v>1.5913500000000003</v>
      </c>
      <c r="BA116" s="153">
        <f t="shared" si="182"/>
        <v>1.5913500000000003</v>
      </c>
      <c r="BB116" s="153">
        <f t="shared" si="182"/>
        <v>1.5913500000000003</v>
      </c>
      <c r="BC116" s="153">
        <f t="shared" si="182"/>
        <v>1.6390905000000002</v>
      </c>
      <c r="BD116" s="153">
        <f t="shared" si="182"/>
        <v>1.6390905000000002</v>
      </c>
      <c r="BE116" s="153">
        <f t="shared" si="182"/>
        <v>1.6390905000000002</v>
      </c>
      <c r="BF116" s="153">
        <f t="shared" si="182"/>
        <v>1.6390905000000002</v>
      </c>
      <c r="BG116" s="153">
        <f t="shared" si="182"/>
        <v>1.6390905000000002</v>
      </c>
      <c r="BH116" s="153">
        <f t="shared" si="182"/>
        <v>1.6390905000000002</v>
      </c>
    </row>
    <row r="117" spans="2:67" ht="18" customHeight="1" x14ac:dyDescent="0.25">
      <c r="B117" s="113"/>
      <c r="C117" s="113"/>
      <c r="D117" s="113"/>
      <c r="E117" s="113"/>
    </row>
    <row r="118" spans="2:67" ht="18" customHeight="1" x14ac:dyDescent="0.25">
      <c r="B118" s="113"/>
      <c r="C118" s="113"/>
      <c r="D118" s="113" t="s">
        <v>47</v>
      </c>
      <c r="E118" s="113"/>
      <c r="G118" s="152">
        <v>0.5</v>
      </c>
      <c r="H118" s="152">
        <v>0.5</v>
      </c>
      <c r="I118" s="152">
        <v>0.5</v>
      </c>
      <c r="J118" s="152">
        <v>0.5</v>
      </c>
      <c r="K118" s="152">
        <v>0.5</v>
      </c>
      <c r="L118" s="152">
        <v>0.5</v>
      </c>
      <c r="M118" s="152">
        <v>0.5</v>
      </c>
      <c r="N118" s="152">
        <v>0.5</v>
      </c>
      <c r="O118" s="152">
        <v>0.5</v>
      </c>
      <c r="P118" s="152">
        <v>0.5</v>
      </c>
      <c r="Q118" s="152">
        <v>0.5</v>
      </c>
      <c r="R118" s="152">
        <v>0.5</v>
      </c>
      <c r="AB118" s="152">
        <v>0.5</v>
      </c>
      <c r="AC118" s="152">
        <v>0.5</v>
      </c>
      <c r="AD118" s="152">
        <v>0.5</v>
      </c>
      <c r="AE118" s="152">
        <v>0.5</v>
      </c>
      <c r="AF118" s="152">
        <v>0.5</v>
      </c>
      <c r="AG118" s="152">
        <v>0.5</v>
      </c>
      <c r="AH118" s="152">
        <v>0.5</v>
      </c>
      <c r="AI118" s="152">
        <v>0.5</v>
      </c>
      <c r="AJ118" s="152">
        <v>0.5</v>
      </c>
      <c r="AK118" s="152">
        <v>0.5</v>
      </c>
      <c r="AL118" s="152">
        <v>0.5</v>
      </c>
      <c r="AM118" s="152">
        <v>0.5</v>
      </c>
      <c r="AW118" s="152">
        <v>0.5</v>
      </c>
      <c r="AX118" s="152">
        <v>0.5</v>
      </c>
      <c r="AY118" s="152">
        <v>0.5</v>
      </c>
      <c r="AZ118" s="152">
        <v>0.5</v>
      </c>
      <c r="BA118" s="152">
        <v>0.5</v>
      </c>
      <c r="BB118" s="152">
        <v>0.5</v>
      </c>
      <c r="BC118" s="152">
        <v>0.5</v>
      </c>
      <c r="BD118" s="152">
        <v>0.5</v>
      </c>
      <c r="BE118" s="152">
        <v>0.5</v>
      </c>
      <c r="BF118" s="152">
        <v>0.5</v>
      </c>
      <c r="BG118" s="152">
        <v>0.5</v>
      </c>
      <c r="BH118" s="152">
        <v>0.5</v>
      </c>
    </row>
    <row r="119" spans="2:67" ht="18" customHeight="1" x14ac:dyDescent="0.25">
      <c r="B119" s="113"/>
      <c r="C119" s="113"/>
      <c r="D119" s="113"/>
      <c r="E119" s="113"/>
    </row>
    <row r="120" spans="2:67" ht="18" customHeight="1" x14ac:dyDescent="0.25">
      <c r="B120" s="113"/>
      <c r="C120" s="113"/>
      <c r="D120" s="113" t="s">
        <v>48</v>
      </c>
      <c r="E120" s="113"/>
      <c r="G120" s="153">
        <f>SUM(G109,G113,G116,G118)</f>
        <v>7.25</v>
      </c>
      <c r="H120" s="153">
        <f t="shared" ref="H120:R120" si="183">SUM(H109,H113,H116,H118)</f>
        <v>7.25</v>
      </c>
      <c r="I120" s="153">
        <f t="shared" si="183"/>
        <v>7.25</v>
      </c>
      <c r="J120" s="153">
        <f t="shared" si="183"/>
        <v>7.25</v>
      </c>
      <c r="K120" s="153">
        <f t="shared" si="183"/>
        <v>7.25</v>
      </c>
      <c r="L120" s="153">
        <f t="shared" si="183"/>
        <v>7.25</v>
      </c>
      <c r="M120" s="153">
        <f t="shared" si="183"/>
        <v>7.4525000000000006</v>
      </c>
      <c r="N120" s="153">
        <f t="shared" si="183"/>
        <v>7.4525000000000006</v>
      </c>
      <c r="O120" s="153">
        <f t="shared" si="183"/>
        <v>7.4525000000000006</v>
      </c>
      <c r="P120" s="153">
        <f t="shared" si="183"/>
        <v>7.4525000000000006</v>
      </c>
      <c r="Q120" s="153">
        <f t="shared" si="183"/>
        <v>7.4525000000000006</v>
      </c>
      <c r="R120" s="153">
        <f t="shared" si="183"/>
        <v>7.4525000000000006</v>
      </c>
      <c r="AB120" s="153">
        <f>SUM(AB109,AB113,AB116,AB118)</f>
        <v>7.4525000000000006</v>
      </c>
      <c r="AC120" s="153">
        <f t="shared" ref="AC120:AM120" si="184">SUM(AC109,AC113,AC116,AC118)</f>
        <v>7.4525000000000006</v>
      </c>
      <c r="AD120" s="153">
        <f t="shared" si="184"/>
        <v>7.4525000000000006</v>
      </c>
      <c r="AE120" s="153">
        <f t="shared" si="184"/>
        <v>7.4525000000000006</v>
      </c>
      <c r="AF120" s="153">
        <f t="shared" si="184"/>
        <v>7.4525000000000006</v>
      </c>
      <c r="AG120" s="153">
        <f t="shared" si="184"/>
        <v>7.4525000000000006</v>
      </c>
      <c r="AH120" s="153">
        <f t="shared" si="184"/>
        <v>7.6610750000000012</v>
      </c>
      <c r="AI120" s="153">
        <f t="shared" si="184"/>
        <v>7.6610750000000012</v>
      </c>
      <c r="AJ120" s="153">
        <f t="shared" si="184"/>
        <v>7.6610750000000012</v>
      </c>
      <c r="AK120" s="153">
        <f t="shared" si="184"/>
        <v>7.6610750000000012</v>
      </c>
      <c r="AL120" s="153">
        <f t="shared" si="184"/>
        <v>7.6610750000000012</v>
      </c>
      <c r="AM120" s="153">
        <f t="shared" si="184"/>
        <v>7.6610750000000012</v>
      </c>
      <c r="AW120" s="153">
        <f>SUM(AW109,AW113,AW116,AW118)</f>
        <v>7.6610750000000012</v>
      </c>
      <c r="AX120" s="153">
        <f t="shared" ref="AX120:BH120" si="185">SUM(AX109,AX113,AX116,AX118)</f>
        <v>7.6610750000000012</v>
      </c>
      <c r="AY120" s="153">
        <f t="shared" si="185"/>
        <v>7.6610750000000012</v>
      </c>
      <c r="AZ120" s="153">
        <f t="shared" si="185"/>
        <v>7.6610750000000012</v>
      </c>
      <c r="BA120" s="153">
        <f t="shared" si="185"/>
        <v>7.6610750000000012</v>
      </c>
      <c r="BB120" s="153">
        <f t="shared" si="185"/>
        <v>7.6610750000000012</v>
      </c>
      <c r="BC120" s="153">
        <f t="shared" si="185"/>
        <v>7.8759072500000009</v>
      </c>
      <c r="BD120" s="153">
        <f t="shared" si="185"/>
        <v>7.8759072500000009</v>
      </c>
      <c r="BE120" s="153">
        <f t="shared" si="185"/>
        <v>7.8759072500000009</v>
      </c>
      <c r="BF120" s="153">
        <f t="shared" si="185"/>
        <v>7.8759072500000009</v>
      </c>
      <c r="BG120" s="153">
        <f t="shared" si="185"/>
        <v>7.8759072500000009</v>
      </c>
      <c r="BH120" s="153">
        <f t="shared" si="185"/>
        <v>7.8759072500000009</v>
      </c>
    </row>
    <row r="121" spans="2:67" ht="18" customHeight="1" x14ac:dyDescent="0.25">
      <c r="B121" s="113"/>
      <c r="C121" s="113"/>
      <c r="D121" s="113" t="s">
        <v>49</v>
      </c>
      <c r="E121" s="113"/>
      <c r="G121" s="153">
        <f>G107*G120</f>
        <v>36.25</v>
      </c>
      <c r="H121" s="153">
        <f t="shared" ref="H121:R121" si="186">H107*H120</f>
        <v>36.25</v>
      </c>
      <c r="I121" s="153">
        <f t="shared" si="186"/>
        <v>36.25</v>
      </c>
      <c r="J121" s="153">
        <f t="shared" si="186"/>
        <v>36.25</v>
      </c>
      <c r="K121" s="153">
        <f t="shared" si="186"/>
        <v>36.25</v>
      </c>
      <c r="L121" s="153">
        <f t="shared" si="186"/>
        <v>36.25</v>
      </c>
      <c r="M121" s="153">
        <f t="shared" si="186"/>
        <v>37.262500000000003</v>
      </c>
      <c r="N121" s="153">
        <f t="shared" si="186"/>
        <v>37.262500000000003</v>
      </c>
      <c r="O121" s="153">
        <f t="shared" si="186"/>
        <v>37.262500000000003</v>
      </c>
      <c r="P121" s="153">
        <f t="shared" si="186"/>
        <v>37.262500000000003</v>
      </c>
      <c r="Q121" s="153">
        <f t="shared" si="186"/>
        <v>37.262500000000003</v>
      </c>
      <c r="R121" s="153">
        <f t="shared" si="186"/>
        <v>37.262500000000003</v>
      </c>
      <c r="T121" s="156"/>
      <c r="U121" s="156"/>
      <c r="V121" s="156"/>
      <c r="W121" s="156"/>
      <c r="X121" s="156"/>
      <c r="Y121" s="156"/>
      <c r="AB121" s="153">
        <f>AB107*AB120</f>
        <v>37.262500000000003</v>
      </c>
      <c r="AC121" s="153">
        <f t="shared" ref="AC121:AM121" si="187">AC107*AC120</f>
        <v>37.262500000000003</v>
      </c>
      <c r="AD121" s="153">
        <f t="shared" si="187"/>
        <v>37.262500000000003</v>
      </c>
      <c r="AE121" s="153">
        <f t="shared" si="187"/>
        <v>37.262500000000003</v>
      </c>
      <c r="AF121" s="153">
        <f t="shared" si="187"/>
        <v>37.262500000000003</v>
      </c>
      <c r="AG121" s="153">
        <f t="shared" si="187"/>
        <v>37.262500000000003</v>
      </c>
      <c r="AH121" s="153">
        <f t="shared" si="187"/>
        <v>38.305375000000005</v>
      </c>
      <c r="AI121" s="153">
        <f t="shared" si="187"/>
        <v>38.305375000000005</v>
      </c>
      <c r="AJ121" s="153">
        <f t="shared" si="187"/>
        <v>38.305375000000005</v>
      </c>
      <c r="AK121" s="153">
        <f t="shared" si="187"/>
        <v>38.305375000000005</v>
      </c>
      <c r="AL121" s="153">
        <f t="shared" si="187"/>
        <v>38.305375000000005</v>
      </c>
      <c r="AM121" s="153">
        <f t="shared" si="187"/>
        <v>38.305375000000005</v>
      </c>
      <c r="AO121" s="156"/>
      <c r="AP121" s="156"/>
      <c r="AQ121" s="156"/>
      <c r="AR121" s="156"/>
      <c r="AS121" s="156"/>
      <c r="AT121" s="156"/>
      <c r="AW121" s="153">
        <f>AW107*AW120</f>
        <v>38.305375000000005</v>
      </c>
      <c r="AX121" s="153">
        <f t="shared" ref="AX121:BH121" si="188">AX107*AX120</f>
        <v>38.305375000000005</v>
      </c>
      <c r="AY121" s="153">
        <f t="shared" si="188"/>
        <v>38.305375000000005</v>
      </c>
      <c r="AZ121" s="153">
        <f t="shared" si="188"/>
        <v>38.305375000000005</v>
      </c>
      <c r="BA121" s="153">
        <f t="shared" si="188"/>
        <v>38.305375000000005</v>
      </c>
      <c r="BB121" s="153">
        <f t="shared" si="188"/>
        <v>38.305375000000005</v>
      </c>
      <c r="BC121" s="153">
        <f t="shared" si="188"/>
        <v>39.379536250000001</v>
      </c>
      <c r="BD121" s="153">
        <f t="shared" si="188"/>
        <v>39.379536250000001</v>
      </c>
      <c r="BE121" s="153">
        <f t="shared" si="188"/>
        <v>39.379536250000001</v>
      </c>
      <c r="BF121" s="153">
        <f t="shared" si="188"/>
        <v>39.379536250000001</v>
      </c>
      <c r="BG121" s="153">
        <f t="shared" si="188"/>
        <v>39.379536250000001</v>
      </c>
      <c r="BH121" s="153">
        <f t="shared" si="188"/>
        <v>39.379536250000001</v>
      </c>
      <c r="BJ121" s="156"/>
      <c r="BK121" s="156"/>
      <c r="BL121" s="156"/>
      <c r="BM121" s="156"/>
      <c r="BN121" s="156"/>
      <c r="BO121" s="156"/>
    </row>
    <row r="122" spans="2:67" ht="18" customHeight="1" x14ac:dyDescent="0.25">
      <c r="B122" s="113"/>
      <c r="C122" s="113"/>
      <c r="D122" s="113"/>
      <c r="E122" s="113"/>
    </row>
    <row r="123" spans="2:67" ht="18" customHeight="1" x14ac:dyDescent="0.25">
      <c r="B123" s="113"/>
      <c r="C123" s="113" t="s">
        <v>55</v>
      </c>
      <c r="D123" s="113"/>
      <c r="E123" s="113"/>
      <c r="G123" s="153">
        <f>SUM(G53,G70,G87,G104,G121)</f>
        <v>1114.25</v>
      </c>
      <c r="H123" s="153">
        <f t="shared" ref="H123:R123" si="189">SUM(H53,H70,H87,H104,H121)</f>
        <v>1114.25</v>
      </c>
      <c r="I123" s="153">
        <f t="shared" si="189"/>
        <v>1114.25</v>
      </c>
      <c r="J123" s="153">
        <f t="shared" si="189"/>
        <v>1114.25</v>
      </c>
      <c r="K123" s="153">
        <f t="shared" si="189"/>
        <v>1114.25</v>
      </c>
      <c r="L123" s="153">
        <f t="shared" si="189"/>
        <v>1114.25</v>
      </c>
      <c r="M123" s="153">
        <f t="shared" si="189"/>
        <v>1146.1025</v>
      </c>
      <c r="N123" s="153">
        <f t="shared" si="189"/>
        <v>1146.1025</v>
      </c>
      <c r="O123" s="153">
        <f t="shared" si="189"/>
        <v>1146.1025</v>
      </c>
      <c r="P123" s="153">
        <f t="shared" si="189"/>
        <v>1146.1025</v>
      </c>
      <c r="Q123" s="153">
        <f t="shared" si="189"/>
        <v>1146.1025</v>
      </c>
      <c r="R123" s="153">
        <f t="shared" si="189"/>
        <v>1146.1025</v>
      </c>
      <c r="T123" s="156">
        <f t="shared" ref="T123" si="190">SUM(G123:I123)</f>
        <v>3342.75</v>
      </c>
      <c r="U123" s="156">
        <f t="shared" ref="U123" si="191">SUM(J123:L123)</f>
        <v>3342.75</v>
      </c>
      <c r="V123" s="156">
        <f t="shared" ref="V123" si="192">SUM(M123:O123)</f>
        <v>3438.3074999999999</v>
      </c>
      <c r="W123" s="156">
        <f t="shared" ref="W123" si="193">SUM(P123:R123)</f>
        <v>3438.3074999999999</v>
      </c>
      <c r="X123" s="156"/>
      <c r="Y123" s="156">
        <f t="shared" ref="Y123" si="194">SUM(G123:R123)</f>
        <v>13562.115000000002</v>
      </c>
      <c r="AB123" s="153">
        <f>SUM(AB53,AB70,AB87,AB104,AB121)</f>
        <v>1158.4624999999999</v>
      </c>
      <c r="AC123" s="153">
        <f t="shared" ref="AC123:AM123" si="195">SUM(AC53,AC70,AC87,AC104,AC121)</f>
        <v>1158.4624999999999</v>
      </c>
      <c r="AD123" s="153">
        <f t="shared" si="195"/>
        <v>1158.4624999999999</v>
      </c>
      <c r="AE123" s="153">
        <f t="shared" si="195"/>
        <v>1158.4624999999999</v>
      </c>
      <c r="AF123" s="153">
        <f t="shared" si="195"/>
        <v>1158.4624999999999</v>
      </c>
      <c r="AG123" s="153">
        <f t="shared" si="195"/>
        <v>1158.4624999999999</v>
      </c>
      <c r="AH123" s="153">
        <f t="shared" si="195"/>
        <v>1187.1413749999999</v>
      </c>
      <c r="AI123" s="153">
        <f t="shared" si="195"/>
        <v>1187.1413749999999</v>
      </c>
      <c r="AJ123" s="153">
        <f t="shared" si="195"/>
        <v>1187.1413749999999</v>
      </c>
      <c r="AK123" s="153">
        <f t="shared" si="195"/>
        <v>1187.1413749999999</v>
      </c>
      <c r="AL123" s="153">
        <f t="shared" si="195"/>
        <v>1187.1413749999999</v>
      </c>
      <c r="AM123" s="153">
        <f t="shared" si="195"/>
        <v>1187.1413749999999</v>
      </c>
      <c r="AO123" s="156">
        <f t="shared" ref="AO123" si="196">SUM(AB123:AD123)</f>
        <v>3475.3874999999998</v>
      </c>
      <c r="AP123" s="156">
        <f t="shared" ref="AP123" si="197">SUM(AE123:AG123)</f>
        <v>3475.3874999999998</v>
      </c>
      <c r="AQ123" s="156">
        <f t="shared" ref="AQ123" si="198">SUM(AH123:AJ123)</f>
        <v>3561.4241249999995</v>
      </c>
      <c r="AR123" s="156">
        <f t="shared" ref="AR123" si="199">SUM(AK123:AM123)</f>
        <v>3561.4241249999995</v>
      </c>
      <c r="AS123" s="156"/>
      <c r="AT123" s="156">
        <f t="shared" ref="AT123" si="200">SUM(AB123:AM123)</f>
        <v>14073.623249999995</v>
      </c>
      <c r="AW123" s="153">
        <f>SUM(AW53,AW70,AW87,AW104,AW121)</f>
        <v>1187.1413749999999</v>
      </c>
      <c r="AX123" s="153">
        <f t="shared" ref="AX123:BH123" si="201">SUM(AX53,AX70,AX87,AX104,AX121)</f>
        <v>1187.1413749999999</v>
      </c>
      <c r="AY123" s="153">
        <f t="shared" si="201"/>
        <v>1187.1413749999999</v>
      </c>
      <c r="AZ123" s="153">
        <f t="shared" si="201"/>
        <v>1187.1413749999999</v>
      </c>
      <c r="BA123" s="153">
        <f t="shared" si="201"/>
        <v>1187.1413749999999</v>
      </c>
      <c r="BB123" s="153">
        <f t="shared" si="201"/>
        <v>1187.1413749999999</v>
      </c>
      <c r="BC123" s="153">
        <f t="shared" si="201"/>
        <v>1216.68061625</v>
      </c>
      <c r="BD123" s="153">
        <f t="shared" si="201"/>
        <v>1216.68061625</v>
      </c>
      <c r="BE123" s="153">
        <f t="shared" si="201"/>
        <v>1216.68061625</v>
      </c>
      <c r="BF123" s="153">
        <f t="shared" si="201"/>
        <v>1216.68061625</v>
      </c>
      <c r="BG123" s="153">
        <f t="shared" si="201"/>
        <v>1216.68061625</v>
      </c>
      <c r="BH123" s="153">
        <f t="shared" si="201"/>
        <v>1216.68061625</v>
      </c>
      <c r="BJ123" s="156">
        <f t="shared" ref="BJ123" si="202">SUM(AW123:AY123)</f>
        <v>3561.4241249999995</v>
      </c>
      <c r="BK123" s="156">
        <f t="shared" ref="BK123" si="203">SUM(AZ123:BB123)</f>
        <v>3561.4241249999995</v>
      </c>
      <c r="BL123" s="156">
        <f t="shared" ref="BL123" si="204">SUM(BC123:BE123)</f>
        <v>3650.0418487500001</v>
      </c>
      <c r="BM123" s="156">
        <f t="shared" ref="BM123" si="205">SUM(BF123:BH123)</f>
        <v>3650.0418487500001</v>
      </c>
      <c r="BN123" s="156"/>
      <c r="BO123" s="156">
        <f t="shared" ref="BO123" si="206">SUM(AW123:BH123)</f>
        <v>14422.931947499999</v>
      </c>
    </row>
    <row r="124" spans="2:67" ht="18" customHeight="1" x14ac:dyDescent="0.25">
      <c r="B124" s="113"/>
      <c r="C124" s="113"/>
      <c r="D124" s="113"/>
      <c r="E124" s="113"/>
    </row>
    <row r="125" spans="2:67" ht="18" customHeight="1" x14ac:dyDescent="0.25">
      <c r="B125" s="113"/>
      <c r="C125" s="113"/>
      <c r="D125" s="113"/>
      <c r="E125" s="113"/>
    </row>
    <row r="126" spans="2:67" ht="18" customHeight="1" x14ac:dyDescent="0.25">
      <c r="B126" s="113"/>
      <c r="C126" s="151" t="s">
        <v>52</v>
      </c>
      <c r="D126" s="113"/>
      <c r="E126" s="113"/>
    </row>
    <row r="127" spans="2:67" ht="18" customHeight="1" x14ac:dyDescent="0.25">
      <c r="B127" s="113"/>
      <c r="C127" s="113" t="s">
        <v>75</v>
      </c>
      <c r="D127" s="113"/>
      <c r="E127" s="113"/>
      <c r="G127" s="157">
        <v>200</v>
      </c>
      <c r="H127" s="157">
        <v>200</v>
      </c>
      <c r="I127" s="157">
        <v>200</v>
      </c>
      <c r="J127" s="157">
        <v>200</v>
      </c>
      <c r="K127" s="157">
        <v>200</v>
      </c>
      <c r="L127" s="157">
        <v>200</v>
      </c>
      <c r="M127" s="157">
        <v>200</v>
      </c>
      <c r="N127" s="157">
        <v>200</v>
      </c>
      <c r="O127" s="157">
        <v>200</v>
      </c>
      <c r="P127" s="157">
        <v>200</v>
      </c>
      <c r="Q127" s="157">
        <v>200</v>
      </c>
      <c r="R127" s="157">
        <v>200</v>
      </c>
      <c r="AB127" s="158">
        <f>G127*(1+AB128)</f>
        <v>240</v>
      </c>
      <c r="AC127" s="158">
        <f t="shared" ref="AC127:AM127" si="207">H127*(1+AC128)</f>
        <v>240</v>
      </c>
      <c r="AD127" s="158">
        <f t="shared" si="207"/>
        <v>240</v>
      </c>
      <c r="AE127" s="158">
        <f t="shared" si="207"/>
        <v>240</v>
      </c>
      <c r="AF127" s="158">
        <f t="shared" si="207"/>
        <v>240</v>
      </c>
      <c r="AG127" s="158">
        <f t="shared" si="207"/>
        <v>240</v>
      </c>
      <c r="AH127" s="158">
        <f t="shared" si="207"/>
        <v>240</v>
      </c>
      <c r="AI127" s="158">
        <f t="shared" si="207"/>
        <v>240</v>
      </c>
      <c r="AJ127" s="158">
        <f t="shared" si="207"/>
        <v>240</v>
      </c>
      <c r="AK127" s="158">
        <f t="shared" si="207"/>
        <v>240</v>
      </c>
      <c r="AL127" s="158">
        <f t="shared" si="207"/>
        <v>240</v>
      </c>
      <c r="AM127" s="158">
        <f t="shared" si="207"/>
        <v>240</v>
      </c>
      <c r="AW127" s="158">
        <f>AB127*(1+AW128)</f>
        <v>264</v>
      </c>
      <c r="AX127" s="158">
        <f t="shared" ref="AX127:BH127" si="208">AC127*(1+AX128)</f>
        <v>264</v>
      </c>
      <c r="AY127" s="158">
        <f t="shared" si="208"/>
        <v>264</v>
      </c>
      <c r="AZ127" s="158">
        <f t="shared" si="208"/>
        <v>264</v>
      </c>
      <c r="BA127" s="158">
        <f t="shared" si="208"/>
        <v>264</v>
      </c>
      <c r="BB127" s="158">
        <f t="shared" si="208"/>
        <v>264</v>
      </c>
      <c r="BC127" s="158">
        <f t="shared" si="208"/>
        <v>264</v>
      </c>
      <c r="BD127" s="158">
        <f t="shared" si="208"/>
        <v>264</v>
      </c>
      <c r="BE127" s="158">
        <f t="shared" si="208"/>
        <v>264</v>
      </c>
      <c r="BF127" s="158">
        <f t="shared" si="208"/>
        <v>264</v>
      </c>
      <c r="BG127" s="158">
        <f t="shared" si="208"/>
        <v>264</v>
      </c>
      <c r="BH127" s="158">
        <f t="shared" si="208"/>
        <v>264</v>
      </c>
    </row>
    <row r="128" spans="2:67" s="120" customFormat="1" ht="18" customHeight="1" x14ac:dyDescent="0.25">
      <c r="B128" s="166"/>
      <c r="C128" s="166"/>
      <c r="D128" s="166"/>
      <c r="E128" s="166" t="s">
        <v>254</v>
      </c>
      <c r="AB128" s="125">
        <v>0.2</v>
      </c>
      <c r="AC128" s="125">
        <v>0.2</v>
      </c>
      <c r="AD128" s="125">
        <v>0.2</v>
      </c>
      <c r="AE128" s="125">
        <v>0.2</v>
      </c>
      <c r="AF128" s="125">
        <v>0.2</v>
      </c>
      <c r="AG128" s="125">
        <v>0.2</v>
      </c>
      <c r="AH128" s="125">
        <v>0.2</v>
      </c>
      <c r="AI128" s="125">
        <v>0.2</v>
      </c>
      <c r="AJ128" s="125">
        <v>0.2</v>
      </c>
      <c r="AK128" s="125">
        <v>0.2</v>
      </c>
      <c r="AL128" s="125">
        <v>0.2</v>
      </c>
      <c r="AM128" s="125">
        <v>0.2</v>
      </c>
      <c r="AW128" s="125">
        <v>0.1</v>
      </c>
      <c r="AX128" s="125">
        <v>0.1</v>
      </c>
      <c r="AY128" s="125">
        <v>0.1</v>
      </c>
      <c r="AZ128" s="125">
        <v>0.1</v>
      </c>
      <c r="BA128" s="125">
        <v>0.1</v>
      </c>
      <c r="BB128" s="125">
        <v>0.1</v>
      </c>
      <c r="BC128" s="125">
        <v>0.1</v>
      </c>
      <c r="BD128" s="125">
        <v>0.1</v>
      </c>
      <c r="BE128" s="125">
        <v>0.1</v>
      </c>
      <c r="BF128" s="125">
        <v>0.1</v>
      </c>
      <c r="BG128" s="125">
        <v>0.1</v>
      </c>
      <c r="BH128" s="125">
        <v>0.1</v>
      </c>
    </row>
    <row r="129" spans="2:67" ht="18" customHeight="1" x14ac:dyDescent="0.25">
      <c r="B129" s="113"/>
      <c r="C129" s="113" t="s">
        <v>76</v>
      </c>
      <c r="D129" s="113"/>
      <c r="E129" s="113"/>
      <c r="G129" s="157">
        <v>200</v>
      </c>
      <c r="H129" s="157">
        <v>200</v>
      </c>
      <c r="I129" s="157">
        <v>200</v>
      </c>
      <c r="J129" s="157">
        <v>200</v>
      </c>
      <c r="K129" s="157">
        <v>200</v>
      </c>
      <c r="L129" s="157">
        <v>200</v>
      </c>
      <c r="M129" s="157">
        <v>200</v>
      </c>
      <c r="N129" s="157">
        <v>200</v>
      </c>
      <c r="O129" s="157">
        <v>200</v>
      </c>
      <c r="P129" s="157">
        <v>200</v>
      </c>
      <c r="Q129" s="157">
        <v>200</v>
      </c>
      <c r="R129" s="157">
        <v>200</v>
      </c>
      <c r="AB129" s="158">
        <f>G129*(1+AB130)</f>
        <v>240</v>
      </c>
      <c r="AC129" s="158">
        <f t="shared" ref="AC129:AM129" si="209">H129*(1+AC130)</f>
        <v>240</v>
      </c>
      <c r="AD129" s="158">
        <f t="shared" si="209"/>
        <v>240</v>
      </c>
      <c r="AE129" s="158">
        <f t="shared" si="209"/>
        <v>240</v>
      </c>
      <c r="AF129" s="158">
        <f t="shared" si="209"/>
        <v>240</v>
      </c>
      <c r="AG129" s="158">
        <f t="shared" si="209"/>
        <v>240</v>
      </c>
      <c r="AH129" s="158">
        <f t="shared" si="209"/>
        <v>240</v>
      </c>
      <c r="AI129" s="158">
        <f t="shared" si="209"/>
        <v>240</v>
      </c>
      <c r="AJ129" s="158">
        <f t="shared" si="209"/>
        <v>240</v>
      </c>
      <c r="AK129" s="158">
        <f t="shared" si="209"/>
        <v>240</v>
      </c>
      <c r="AL129" s="158">
        <f t="shared" si="209"/>
        <v>240</v>
      </c>
      <c r="AM129" s="158">
        <f t="shared" si="209"/>
        <v>240</v>
      </c>
      <c r="AW129" s="158">
        <f>AB129*(1+AW130)</f>
        <v>264</v>
      </c>
      <c r="AX129" s="158">
        <f t="shared" ref="AX129:BH129" si="210">AC129*(1+AX130)</f>
        <v>264</v>
      </c>
      <c r="AY129" s="158">
        <f t="shared" si="210"/>
        <v>264</v>
      </c>
      <c r="AZ129" s="158">
        <f t="shared" si="210"/>
        <v>264</v>
      </c>
      <c r="BA129" s="158">
        <f t="shared" si="210"/>
        <v>264</v>
      </c>
      <c r="BB129" s="158">
        <f t="shared" si="210"/>
        <v>264</v>
      </c>
      <c r="BC129" s="158">
        <f t="shared" si="210"/>
        <v>264</v>
      </c>
      <c r="BD129" s="158">
        <f t="shared" si="210"/>
        <v>264</v>
      </c>
      <c r="BE129" s="158">
        <f t="shared" si="210"/>
        <v>264</v>
      </c>
      <c r="BF129" s="158">
        <f t="shared" si="210"/>
        <v>264</v>
      </c>
      <c r="BG129" s="158">
        <f t="shared" si="210"/>
        <v>264</v>
      </c>
      <c r="BH129" s="158">
        <f t="shared" si="210"/>
        <v>264</v>
      </c>
    </row>
    <row r="130" spans="2:67" s="120" customFormat="1" ht="18" customHeight="1" x14ac:dyDescent="0.25">
      <c r="B130" s="166"/>
      <c r="C130" s="166"/>
      <c r="D130" s="166"/>
      <c r="E130" s="166" t="s">
        <v>254</v>
      </c>
      <c r="AB130" s="125">
        <v>0.2</v>
      </c>
      <c r="AC130" s="125">
        <v>0.2</v>
      </c>
      <c r="AD130" s="125">
        <v>0.2</v>
      </c>
      <c r="AE130" s="125">
        <v>0.2</v>
      </c>
      <c r="AF130" s="125">
        <v>0.2</v>
      </c>
      <c r="AG130" s="125">
        <v>0.2</v>
      </c>
      <c r="AH130" s="125">
        <v>0.2</v>
      </c>
      <c r="AI130" s="125">
        <v>0.2</v>
      </c>
      <c r="AJ130" s="125">
        <v>0.2</v>
      </c>
      <c r="AK130" s="125">
        <v>0.2</v>
      </c>
      <c r="AL130" s="125">
        <v>0.2</v>
      </c>
      <c r="AM130" s="125">
        <v>0.2</v>
      </c>
      <c r="AW130" s="125">
        <v>0.1</v>
      </c>
      <c r="AX130" s="125">
        <v>0.1</v>
      </c>
      <c r="AY130" s="125">
        <v>0.1</v>
      </c>
      <c r="AZ130" s="125">
        <v>0.1</v>
      </c>
      <c r="BA130" s="125">
        <v>0.1</v>
      </c>
      <c r="BB130" s="125">
        <v>0.1</v>
      </c>
      <c r="BC130" s="125">
        <v>0.1</v>
      </c>
      <c r="BD130" s="125">
        <v>0.1</v>
      </c>
      <c r="BE130" s="125">
        <v>0.1</v>
      </c>
      <c r="BF130" s="125">
        <v>0.1</v>
      </c>
      <c r="BG130" s="125">
        <v>0.1</v>
      </c>
      <c r="BH130" s="125">
        <v>0.1</v>
      </c>
    </row>
    <row r="131" spans="2:67" ht="18" customHeight="1" x14ac:dyDescent="0.25">
      <c r="B131" s="113"/>
      <c r="C131" s="113" t="s">
        <v>77</v>
      </c>
      <c r="D131" s="113"/>
      <c r="E131" s="113"/>
      <c r="G131" s="157">
        <v>200</v>
      </c>
      <c r="H131" s="157">
        <v>200</v>
      </c>
      <c r="I131" s="157">
        <v>200</v>
      </c>
      <c r="J131" s="157">
        <v>200</v>
      </c>
      <c r="K131" s="157">
        <v>200</v>
      </c>
      <c r="L131" s="157">
        <v>200</v>
      </c>
      <c r="M131" s="157">
        <v>200</v>
      </c>
      <c r="N131" s="157">
        <v>200</v>
      </c>
      <c r="O131" s="157">
        <v>200</v>
      </c>
      <c r="P131" s="157">
        <v>200</v>
      </c>
      <c r="Q131" s="157">
        <v>200</v>
      </c>
      <c r="R131" s="157">
        <v>200</v>
      </c>
      <c r="AB131" s="158">
        <f>G131*(1+AB132)</f>
        <v>240</v>
      </c>
      <c r="AC131" s="158">
        <f t="shared" ref="AC131:AM131" si="211">H131*(1+AC132)</f>
        <v>240</v>
      </c>
      <c r="AD131" s="158">
        <f t="shared" si="211"/>
        <v>240</v>
      </c>
      <c r="AE131" s="158">
        <f t="shared" si="211"/>
        <v>240</v>
      </c>
      <c r="AF131" s="158">
        <f t="shared" si="211"/>
        <v>240</v>
      </c>
      <c r="AG131" s="158">
        <f t="shared" si="211"/>
        <v>240</v>
      </c>
      <c r="AH131" s="158">
        <f t="shared" si="211"/>
        <v>240</v>
      </c>
      <c r="AI131" s="158">
        <f t="shared" si="211"/>
        <v>240</v>
      </c>
      <c r="AJ131" s="158">
        <f t="shared" si="211"/>
        <v>240</v>
      </c>
      <c r="AK131" s="158">
        <f t="shared" si="211"/>
        <v>240</v>
      </c>
      <c r="AL131" s="158">
        <f t="shared" si="211"/>
        <v>240</v>
      </c>
      <c r="AM131" s="158">
        <f t="shared" si="211"/>
        <v>240</v>
      </c>
      <c r="AW131" s="158">
        <f>AB131*(1+AW132)</f>
        <v>264</v>
      </c>
      <c r="AX131" s="158">
        <f t="shared" ref="AX131:BH131" si="212">AC131*(1+AX132)</f>
        <v>264</v>
      </c>
      <c r="AY131" s="158">
        <f t="shared" si="212"/>
        <v>264</v>
      </c>
      <c r="AZ131" s="158">
        <f t="shared" si="212"/>
        <v>264</v>
      </c>
      <c r="BA131" s="158">
        <f t="shared" si="212"/>
        <v>264</v>
      </c>
      <c r="BB131" s="158">
        <f t="shared" si="212"/>
        <v>264</v>
      </c>
      <c r="BC131" s="158">
        <f t="shared" si="212"/>
        <v>264</v>
      </c>
      <c r="BD131" s="158">
        <f t="shared" si="212"/>
        <v>264</v>
      </c>
      <c r="BE131" s="158">
        <f t="shared" si="212"/>
        <v>264</v>
      </c>
      <c r="BF131" s="158">
        <f t="shared" si="212"/>
        <v>264</v>
      </c>
      <c r="BG131" s="158">
        <f t="shared" si="212"/>
        <v>264</v>
      </c>
      <c r="BH131" s="158">
        <f t="shared" si="212"/>
        <v>264</v>
      </c>
    </row>
    <row r="132" spans="2:67" s="120" customFormat="1" ht="18" customHeight="1" x14ac:dyDescent="0.25">
      <c r="B132" s="166"/>
      <c r="C132" s="166"/>
      <c r="D132" s="166"/>
      <c r="E132" s="166" t="s">
        <v>254</v>
      </c>
      <c r="AB132" s="125">
        <v>0.2</v>
      </c>
      <c r="AC132" s="125">
        <v>0.2</v>
      </c>
      <c r="AD132" s="125">
        <v>0.2</v>
      </c>
      <c r="AE132" s="125">
        <v>0.2</v>
      </c>
      <c r="AF132" s="125">
        <v>0.2</v>
      </c>
      <c r="AG132" s="125">
        <v>0.2</v>
      </c>
      <c r="AH132" s="125">
        <v>0.2</v>
      </c>
      <c r="AI132" s="125">
        <v>0.2</v>
      </c>
      <c r="AJ132" s="125">
        <v>0.2</v>
      </c>
      <c r="AK132" s="125">
        <v>0.2</v>
      </c>
      <c r="AL132" s="125">
        <v>0.2</v>
      </c>
      <c r="AM132" s="125">
        <v>0.2</v>
      </c>
      <c r="AW132" s="125">
        <v>0.1</v>
      </c>
      <c r="AX132" s="125">
        <v>0.1</v>
      </c>
      <c r="AY132" s="125">
        <v>0.1</v>
      </c>
      <c r="AZ132" s="125">
        <v>0.1</v>
      </c>
      <c r="BA132" s="125">
        <v>0.1</v>
      </c>
      <c r="BB132" s="125">
        <v>0.1</v>
      </c>
      <c r="BC132" s="125">
        <v>0.1</v>
      </c>
      <c r="BD132" s="125">
        <v>0.1</v>
      </c>
      <c r="BE132" s="125">
        <v>0.1</v>
      </c>
      <c r="BF132" s="125">
        <v>0.1</v>
      </c>
      <c r="BG132" s="125">
        <v>0.1</v>
      </c>
      <c r="BH132" s="125">
        <v>0.1</v>
      </c>
    </row>
    <row r="133" spans="2:67" ht="18" customHeight="1" x14ac:dyDescent="0.25">
      <c r="B133" s="113"/>
      <c r="C133" s="113" t="s">
        <v>54</v>
      </c>
      <c r="D133" s="113"/>
      <c r="E133" s="113"/>
      <c r="G133" s="153">
        <f t="shared" ref="G133:R133" si="213">SUM(G127,G129,G131)</f>
        <v>600</v>
      </c>
      <c r="H133" s="153">
        <f t="shared" si="213"/>
        <v>600</v>
      </c>
      <c r="I133" s="153">
        <f t="shared" si="213"/>
        <v>600</v>
      </c>
      <c r="J133" s="153">
        <f t="shared" si="213"/>
        <v>600</v>
      </c>
      <c r="K133" s="153">
        <f t="shared" si="213"/>
        <v>600</v>
      </c>
      <c r="L133" s="153">
        <f t="shared" si="213"/>
        <v>600</v>
      </c>
      <c r="M133" s="153">
        <f t="shared" si="213"/>
        <v>600</v>
      </c>
      <c r="N133" s="153">
        <f t="shared" si="213"/>
        <v>600</v>
      </c>
      <c r="O133" s="153">
        <f t="shared" si="213"/>
        <v>600</v>
      </c>
      <c r="P133" s="153">
        <f t="shared" si="213"/>
        <v>600</v>
      </c>
      <c r="Q133" s="153">
        <f t="shared" si="213"/>
        <v>600</v>
      </c>
      <c r="R133" s="153">
        <f t="shared" si="213"/>
        <v>600</v>
      </c>
      <c r="T133" s="156">
        <f t="shared" ref="T133" si="214">SUM(G133:I133)</f>
        <v>1800</v>
      </c>
      <c r="U133" s="156">
        <f t="shared" ref="U133" si="215">SUM(J133:L133)</f>
        <v>1800</v>
      </c>
      <c r="V133" s="156">
        <f t="shared" ref="V133" si="216">SUM(M133:O133)</f>
        <v>1800</v>
      </c>
      <c r="W133" s="156">
        <f t="shared" ref="W133" si="217">SUM(P133:R133)</f>
        <v>1800</v>
      </c>
      <c r="X133" s="156"/>
      <c r="Y133" s="156">
        <f t="shared" ref="Y133" si="218">SUM(G133:R133)</f>
        <v>7200</v>
      </c>
      <c r="AB133" s="153">
        <f t="shared" ref="AB133:AM133" si="219">SUM(AB127,AB129,AB131)</f>
        <v>720</v>
      </c>
      <c r="AC133" s="153">
        <f t="shared" si="219"/>
        <v>720</v>
      </c>
      <c r="AD133" s="153">
        <f t="shared" si="219"/>
        <v>720</v>
      </c>
      <c r="AE133" s="153">
        <f t="shared" si="219"/>
        <v>720</v>
      </c>
      <c r="AF133" s="153">
        <f t="shared" si="219"/>
        <v>720</v>
      </c>
      <c r="AG133" s="153">
        <f t="shared" si="219"/>
        <v>720</v>
      </c>
      <c r="AH133" s="153">
        <f t="shared" si="219"/>
        <v>720</v>
      </c>
      <c r="AI133" s="153">
        <f t="shared" si="219"/>
        <v>720</v>
      </c>
      <c r="AJ133" s="153">
        <f t="shared" si="219"/>
        <v>720</v>
      </c>
      <c r="AK133" s="153">
        <f t="shared" si="219"/>
        <v>720</v>
      </c>
      <c r="AL133" s="153">
        <f t="shared" si="219"/>
        <v>720</v>
      </c>
      <c r="AM133" s="153">
        <f t="shared" si="219"/>
        <v>720</v>
      </c>
      <c r="AO133" s="156">
        <f t="shared" ref="AO133" si="220">SUM(AB133:AD133)</f>
        <v>2160</v>
      </c>
      <c r="AP133" s="156">
        <f t="shared" ref="AP133" si="221">SUM(AE133:AG133)</f>
        <v>2160</v>
      </c>
      <c r="AQ133" s="156">
        <f t="shared" ref="AQ133" si="222">SUM(AH133:AJ133)</f>
        <v>2160</v>
      </c>
      <c r="AR133" s="156">
        <f t="shared" ref="AR133" si="223">SUM(AK133:AM133)</f>
        <v>2160</v>
      </c>
      <c r="AS133" s="156"/>
      <c r="AT133" s="156">
        <f t="shared" ref="AT133" si="224">SUM(AB133:AM133)</f>
        <v>8640</v>
      </c>
      <c r="AW133" s="153">
        <f t="shared" ref="AW133:BH133" si="225">SUM(AW127,AW129,AW131)</f>
        <v>792</v>
      </c>
      <c r="AX133" s="153">
        <f t="shared" si="225"/>
        <v>792</v>
      </c>
      <c r="AY133" s="153">
        <f t="shared" si="225"/>
        <v>792</v>
      </c>
      <c r="AZ133" s="153">
        <f t="shared" si="225"/>
        <v>792</v>
      </c>
      <c r="BA133" s="153">
        <f t="shared" si="225"/>
        <v>792</v>
      </c>
      <c r="BB133" s="153">
        <f t="shared" si="225"/>
        <v>792</v>
      </c>
      <c r="BC133" s="153">
        <f t="shared" si="225"/>
        <v>792</v>
      </c>
      <c r="BD133" s="153">
        <f t="shared" si="225"/>
        <v>792</v>
      </c>
      <c r="BE133" s="153">
        <f t="shared" si="225"/>
        <v>792</v>
      </c>
      <c r="BF133" s="153">
        <f t="shared" si="225"/>
        <v>792</v>
      </c>
      <c r="BG133" s="153">
        <f t="shared" si="225"/>
        <v>792</v>
      </c>
      <c r="BH133" s="153">
        <f t="shared" si="225"/>
        <v>792</v>
      </c>
      <c r="BJ133" s="156">
        <f t="shared" ref="BJ133" si="226">SUM(AW133:AY133)</f>
        <v>2376</v>
      </c>
      <c r="BK133" s="156">
        <f t="shared" ref="BK133" si="227">SUM(AZ133:BB133)</f>
        <v>2376</v>
      </c>
      <c r="BL133" s="156">
        <f t="shared" ref="BL133" si="228">SUM(BC133:BE133)</f>
        <v>2376</v>
      </c>
      <c r="BM133" s="156">
        <f t="shared" ref="BM133" si="229">SUM(BF133:BH133)</f>
        <v>2376</v>
      </c>
      <c r="BN133" s="156"/>
      <c r="BO133" s="156">
        <f t="shared" ref="BO133" si="230">SUM(AW133:BH133)</f>
        <v>9504</v>
      </c>
    </row>
    <row r="134" spans="2:67" ht="18" customHeight="1" x14ac:dyDescent="0.25">
      <c r="B134" s="113"/>
      <c r="C134" s="113"/>
      <c r="D134" s="113"/>
      <c r="E134" s="166" t="s">
        <v>254</v>
      </c>
      <c r="AB134" s="123">
        <f>(AB133/G133)-1</f>
        <v>0.19999999999999996</v>
      </c>
      <c r="AC134" s="123">
        <f t="shared" ref="AC134:AT134" si="231">(AC133/H133)-1</f>
        <v>0.19999999999999996</v>
      </c>
      <c r="AD134" s="123">
        <f t="shared" si="231"/>
        <v>0.19999999999999996</v>
      </c>
      <c r="AE134" s="123">
        <f t="shared" si="231"/>
        <v>0.19999999999999996</v>
      </c>
      <c r="AF134" s="123">
        <f t="shared" si="231"/>
        <v>0.19999999999999996</v>
      </c>
      <c r="AG134" s="123">
        <f t="shared" si="231"/>
        <v>0.19999999999999996</v>
      </c>
      <c r="AH134" s="123">
        <f t="shared" si="231"/>
        <v>0.19999999999999996</v>
      </c>
      <c r="AI134" s="123">
        <f t="shared" si="231"/>
        <v>0.19999999999999996</v>
      </c>
      <c r="AJ134" s="123">
        <f t="shared" si="231"/>
        <v>0.19999999999999996</v>
      </c>
      <c r="AK134" s="123">
        <f t="shared" si="231"/>
        <v>0.19999999999999996</v>
      </c>
      <c r="AL134" s="123">
        <f t="shared" si="231"/>
        <v>0.19999999999999996</v>
      </c>
      <c r="AM134" s="123">
        <f t="shared" si="231"/>
        <v>0.19999999999999996</v>
      </c>
      <c r="AN134" s="123"/>
      <c r="AO134" s="123">
        <f t="shared" si="231"/>
        <v>0.19999999999999996</v>
      </c>
      <c r="AP134" s="123">
        <f t="shared" si="231"/>
        <v>0.19999999999999996</v>
      </c>
      <c r="AQ134" s="123">
        <f t="shared" si="231"/>
        <v>0.19999999999999996</v>
      </c>
      <c r="AR134" s="123">
        <f t="shared" si="231"/>
        <v>0.19999999999999996</v>
      </c>
      <c r="AS134" s="123"/>
      <c r="AT134" s="123">
        <f t="shared" si="231"/>
        <v>0.19999999999999996</v>
      </c>
      <c r="AW134" s="123">
        <f>(AW133/AB133)-1</f>
        <v>0.10000000000000009</v>
      </c>
      <c r="AX134" s="123">
        <f t="shared" ref="AX134" si="232">(AX133/AC133)-1</f>
        <v>0.10000000000000009</v>
      </c>
      <c r="AY134" s="123">
        <f t="shared" ref="AY134" si="233">(AY133/AD133)-1</f>
        <v>0.10000000000000009</v>
      </c>
      <c r="AZ134" s="123">
        <f t="shared" ref="AZ134" si="234">(AZ133/AE133)-1</f>
        <v>0.10000000000000009</v>
      </c>
      <c r="BA134" s="123">
        <f t="shared" ref="BA134" si="235">(BA133/AF133)-1</f>
        <v>0.10000000000000009</v>
      </c>
      <c r="BB134" s="123">
        <f t="shared" ref="BB134" si="236">(BB133/AG133)-1</f>
        <v>0.10000000000000009</v>
      </c>
      <c r="BC134" s="123">
        <f t="shared" ref="BC134" si="237">(BC133/AH133)-1</f>
        <v>0.10000000000000009</v>
      </c>
      <c r="BD134" s="123">
        <f t="shared" ref="BD134" si="238">(BD133/AI133)-1</f>
        <v>0.10000000000000009</v>
      </c>
      <c r="BE134" s="123">
        <f t="shared" ref="BE134" si="239">(BE133/AJ133)-1</f>
        <v>0.10000000000000009</v>
      </c>
      <c r="BF134" s="123">
        <f t="shared" ref="BF134" si="240">(BF133/AK133)-1</f>
        <v>0.10000000000000009</v>
      </c>
      <c r="BG134" s="123">
        <f t="shared" ref="BG134" si="241">(BG133/AL133)-1</f>
        <v>0.10000000000000009</v>
      </c>
      <c r="BH134" s="123">
        <f t="shared" ref="BH134" si="242">(BH133/AM133)-1</f>
        <v>0.10000000000000009</v>
      </c>
      <c r="BI134" s="123"/>
      <c r="BJ134" s="123">
        <f t="shared" ref="BJ134" si="243">(BJ133/AO133)-1</f>
        <v>0.10000000000000009</v>
      </c>
      <c r="BK134" s="123">
        <f t="shared" ref="BK134" si="244">(BK133/AP133)-1</f>
        <v>0.10000000000000009</v>
      </c>
      <c r="BL134" s="123">
        <f t="shared" ref="BL134" si="245">(BL133/AQ133)-1</f>
        <v>0.10000000000000009</v>
      </c>
      <c r="BM134" s="123">
        <f t="shared" ref="BM134" si="246">(BM133/AR133)-1</f>
        <v>0.10000000000000009</v>
      </c>
      <c r="BN134" s="123"/>
      <c r="BO134" s="123">
        <f t="shared" ref="BO134" si="247">(BO133/AT133)-1</f>
        <v>0.10000000000000009</v>
      </c>
    </row>
    <row r="135" spans="2:67" ht="18" customHeight="1" x14ac:dyDescent="0.25">
      <c r="B135" s="113"/>
      <c r="C135" s="113"/>
      <c r="D135" s="113"/>
      <c r="E135" s="113"/>
    </row>
    <row r="136" spans="2:67" ht="18" customHeight="1" x14ac:dyDescent="0.25">
      <c r="B136" s="113"/>
      <c r="C136" s="151" t="s">
        <v>66</v>
      </c>
      <c r="D136" s="113"/>
      <c r="E136" s="113"/>
    </row>
    <row r="137" spans="2:67" ht="18" customHeight="1" x14ac:dyDescent="0.25">
      <c r="B137" s="113"/>
      <c r="C137" s="113" t="s">
        <v>54</v>
      </c>
      <c r="D137" s="113"/>
      <c r="E137" s="113"/>
      <c r="G137" s="157">
        <v>0</v>
      </c>
      <c r="H137" s="157">
        <v>0</v>
      </c>
      <c r="I137" s="157">
        <v>0</v>
      </c>
      <c r="J137" s="157">
        <v>0</v>
      </c>
      <c r="K137" s="157">
        <v>0</v>
      </c>
      <c r="L137" s="157">
        <v>0</v>
      </c>
      <c r="M137" s="157">
        <v>0</v>
      </c>
      <c r="N137" s="157">
        <v>0</v>
      </c>
      <c r="O137" s="157">
        <v>0</v>
      </c>
      <c r="P137" s="157">
        <v>0</v>
      </c>
      <c r="Q137" s="157">
        <v>0</v>
      </c>
      <c r="R137" s="157">
        <v>0</v>
      </c>
      <c r="T137" s="156">
        <f t="shared" ref="T137" si="248">SUM(G137:I137)</f>
        <v>0</v>
      </c>
      <c r="U137" s="156">
        <f t="shared" ref="U137" si="249">SUM(J137:L137)</f>
        <v>0</v>
      </c>
      <c r="V137" s="156">
        <f t="shared" ref="V137" si="250">SUM(M137:O137)</f>
        <v>0</v>
      </c>
      <c r="W137" s="156">
        <f t="shared" ref="W137" si="251">SUM(P137:R137)</f>
        <v>0</v>
      </c>
      <c r="X137" s="156"/>
      <c r="Y137" s="156">
        <f t="shared" ref="Y137" si="252">SUM(G137:R137)</f>
        <v>0</v>
      </c>
      <c r="AB137" s="158">
        <f>G137*(1+AB138)</f>
        <v>0</v>
      </c>
      <c r="AC137" s="158">
        <f t="shared" ref="AC137:AM137" si="253">H137*(1+AC138)</f>
        <v>0</v>
      </c>
      <c r="AD137" s="158">
        <f t="shared" si="253"/>
        <v>0</v>
      </c>
      <c r="AE137" s="158">
        <f t="shared" si="253"/>
        <v>0</v>
      </c>
      <c r="AF137" s="158">
        <f t="shared" si="253"/>
        <v>0</v>
      </c>
      <c r="AG137" s="158">
        <f t="shared" si="253"/>
        <v>0</v>
      </c>
      <c r="AH137" s="158">
        <f t="shared" si="253"/>
        <v>0</v>
      </c>
      <c r="AI137" s="158">
        <f t="shared" si="253"/>
        <v>0</v>
      </c>
      <c r="AJ137" s="158">
        <f t="shared" si="253"/>
        <v>0</v>
      </c>
      <c r="AK137" s="158">
        <f t="shared" si="253"/>
        <v>0</v>
      </c>
      <c r="AL137" s="158">
        <f t="shared" si="253"/>
        <v>0</v>
      </c>
      <c r="AM137" s="158">
        <f t="shared" si="253"/>
        <v>0</v>
      </c>
      <c r="AW137" s="158">
        <f>AB137*(1+AW138)</f>
        <v>0</v>
      </c>
      <c r="AX137" s="158">
        <f t="shared" ref="AX137:BH137" si="254">AC137*(1+AX138)</f>
        <v>0</v>
      </c>
      <c r="AY137" s="158">
        <f t="shared" si="254"/>
        <v>0</v>
      </c>
      <c r="AZ137" s="158">
        <f t="shared" si="254"/>
        <v>0</v>
      </c>
      <c r="BA137" s="158">
        <f t="shared" si="254"/>
        <v>0</v>
      </c>
      <c r="BB137" s="158">
        <f t="shared" si="254"/>
        <v>0</v>
      </c>
      <c r="BC137" s="158">
        <f t="shared" si="254"/>
        <v>0</v>
      </c>
      <c r="BD137" s="158">
        <f t="shared" si="254"/>
        <v>0</v>
      </c>
      <c r="BE137" s="158">
        <f t="shared" si="254"/>
        <v>0</v>
      </c>
      <c r="BF137" s="158">
        <f t="shared" si="254"/>
        <v>0</v>
      </c>
      <c r="BG137" s="158">
        <f t="shared" si="254"/>
        <v>0</v>
      </c>
      <c r="BH137" s="158">
        <f t="shared" si="254"/>
        <v>0</v>
      </c>
      <c r="BJ137" s="156">
        <f t="shared" ref="BJ137" si="255">SUM(AW137:AY137)</f>
        <v>0</v>
      </c>
      <c r="BK137" s="156">
        <f t="shared" ref="BK137" si="256">SUM(AZ137:BB137)</f>
        <v>0</v>
      </c>
      <c r="BL137" s="156">
        <f t="shared" ref="BL137" si="257">SUM(BC137:BE137)</f>
        <v>0</v>
      </c>
      <c r="BM137" s="156">
        <f t="shared" ref="BM137" si="258">SUM(BF137:BH137)</f>
        <v>0</v>
      </c>
      <c r="BN137" s="156"/>
      <c r="BO137" s="156">
        <f t="shared" ref="BO137" si="259">SUM(AW137:BH137)</f>
        <v>0</v>
      </c>
    </row>
    <row r="138" spans="2:67" s="120" customFormat="1" ht="18" customHeight="1" x14ac:dyDescent="0.25">
      <c r="B138" s="166"/>
      <c r="C138" s="166"/>
      <c r="D138" s="166"/>
      <c r="E138" s="166" t="s">
        <v>254</v>
      </c>
      <c r="AB138" s="125">
        <v>0.2</v>
      </c>
      <c r="AC138" s="125">
        <v>0.2</v>
      </c>
      <c r="AD138" s="125">
        <v>0.2</v>
      </c>
      <c r="AE138" s="125">
        <v>0.2</v>
      </c>
      <c r="AF138" s="125">
        <v>0.2</v>
      </c>
      <c r="AG138" s="125">
        <v>0.2</v>
      </c>
      <c r="AH138" s="125">
        <v>0.2</v>
      </c>
      <c r="AI138" s="125">
        <v>0.2</v>
      </c>
      <c r="AJ138" s="125">
        <v>0.2</v>
      </c>
      <c r="AK138" s="125">
        <v>0.2</v>
      </c>
      <c r="AL138" s="125">
        <v>0.2</v>
      </c>
      <c r="AM138" s="125">
        <v>0.2</v>
      </c>
      <c r="AW138" s="125">
        <v>0.1</v>
      </c>
      <c r="AX138" s="125">
        <v>0.1</v>
      </c>
      <c r="AY138" s="125">
        <v>0.1</v>
      </c>
      <c r="AZ138" s="125">
        <v>0.1</v>
      </c>
      <c r="BA138" s="125">
        <v>0.1</v>
      </c>
      <c r="BB138" s="125">
        <v>0.1</v>
      </c>
      <c r="BC138" s="125">
        <v>0.1</v>
      </c>
      <c r="BD138" s="125">
        <v>0.1</v>
      </c>
      <c r="BE138" s="125">
        <v>0.1</v>
      </c>
      <c r="BF138" s="125">
        <v>0.1</v>
      </c>
      <c r="BG138" s="125">
        <v>0.1</v>
      </c>
      <c r="BH138" s="125">
        <v>0.1</v>
      </c>
    </row>
    <row r="139" spans="2:67" ht="18" customHeight="1" x14ac:dyDescent="0.25">
      <c r="B139" s="113"/>
      <c r="C139" s="113"/>
      <c r="D139" s="113"/>
      <c r="E139" s="113"/>
    </row>
    <row r="140" spans="2:67" ht="18" customHeight="1" x14ac:dyDescent="0.25">
      <c r="B140" s="113"/>
      <c r="C140" s="113" t="s">
        <v>250</v>
      </c>
      <c r="D140" s="113"/>
      <c r="E140" s="113"/>
      <c r="G140" s="153">
        <f>SUM(G123,G133,G137)</f>
        <v>1714.25</v>
      </c>
      <c r="H140" s="153">
        <f t="shared" ref="H140:R140" si="260">SUM(H123,H133,H137)</f>
        <v>1714.25</v>
      </c>
      <c r="I140" s="153">
        <f t="shared" si="260"/>
        <v>1714.25</v>
      </c>
      <c r="J140" s="153">
        <f t="shared" si="260"/>
        <v>1714.25</v>
      </c>
      <c r="K140" s="153">
        <f t="shared" si="260"/>
        <v>1714.25</v>
      </c>
      <c r="L140" s="153">
        <f t="shared" si="260"/>
        <v>1714.25</v>
      </c>
      <c r="M140" s="153">
        <f t="shared" si="260"/>
        <v>1746.1025</v>
      </c>
      <c r="N140" s="153">
        <f t="shared" si="260"/>
        <v>1746.1025</v>
      </c>
      <c r="O140" s="153">
        <f t="shared" si="260"/>
        <v>1746.1025</v>
      </c>
      <c r="P140" s="153">
        <f t="shared" si="260"/>
        <v>1746.1025</v>
      </c>
      <c r="Q140" s="153">
        <f t="shared" si="260"/>
        <v>1746.1025</v>
      </c>
      <c r="R140" s="153">
        <f t="shared" si="260"/>
        <v>1746.1025</v>
      </c>
      <c r="T140" s="156">
        <f t="shared" ref="T140" si="261">SUM(G140:I140)</f>
        <v>5142.75</v>
      </c>
      <c r="U140" s="156">
        <f t="shared" ref="U140" si="262">SUM(J140:L140)</f>
        <v>5142.75</v>
      </c>
      <c r="V140" s="156">
        <f t="shared" ref="V140" si="263">SUM(M140:O140)</f>
        <v>5238.3074999999999</v>
      </c>
      <c r="W140" s="156">
        <f t="shared" ref="W140" si="264">SUM(P140:R140)</f>
        <v>5238.3074999999999</v>
      </c>
      <c r="X140" s="156"/>
      <c r="Y140" s="156">
        <f t="shared" ref="Y140" si="265">SUM(G140:R140)</f>
        <v>20762.115000000005</v>
      </c>
      <c r="AB140" s="153">
        <f>SUM(AB123,AB133,AB137)</f>
        <v>1878.4624999999999</v>
      </c>
      <c r="AC140" s="153">
        <f t="shared" ref="AC140:AM140" si="266">SUM(AC123,AC133,AC137)</f>
        <v>1878.4624999999999</v>
      </c>
      <c r="AD140" s="153">
        <f t="shared" si="266"/>
        <v>1878.4624999999999</v>
      </c>
      <c r="AE140" s="153">
        <f t="shared" si="266"/>
        <v>1878.4624999999999</v>
      </c>
      <c r="AF140" s="153">
        <f t="shared" si="266"/>
        <v>1878.4624999999999</v>
      </c>
      <c r="AG140" s="153">
        <f t="shared" si="266"/>
        <v>1878.4624999999999</v>
      </c>
      <c r="AH140" s="153">
        <f t="shared" si="266"/>
        <v>1907.1413749999999</v>
      </c>
      <c r="AI140" s="153">
        <f t="shared" si="266"/>
        <v>1907.1413749999999</v>
      </c>
      <c r="AJ140" s="153">
        <f t="shared" si="266"/>
        <v>1907.1413749999999</v>
      </c>
      <c r="AK140" s="153">
        <f t="shared" si="266"/>
        <v>1907.1413749999999</v>
      </c>
      <c r="AL140" s="153">
        <f t="shared" si="266"/>
        <v>1907.1413749999999</v>
      </c>
      <c r="AM140" s="153">
        <f t="shared" si="266"/>
        <v>1907.1413749999999</v>
      </c>
      <c r="AO140" s="156">
        <f t="shared" ref="AO140" si="267">SUM(AB140:AD140)</f>
        <v>5635.3874999999998</v>
      </c>
      <c r="AP140" s="156">
        <f t="shared" ref="AP140" si="268">SUM(AE140:AG140)</f>
        <v>5635.3874999999998</v>
      </c>
      <c r="AQ140" s="156">
        <f t="shared" ref="AQ140" si="269">SUM(AH140:AJ140)</f>
        <v>5721.4241249999995</v>
      </c>
      <c r="AR140" s="156">
        <f t="shared" ref="AR140" si="270">SUM(AK140:AM140)</f>
        <v>5721.4241249999995</v>
      </c>
      <c r="AS140" s="156"/>
      <c r="AT140" s="156">
        <f t="shared" ref="AT140" si="271">SUM(AB140:AM140)</f>
        <v>22713.623249999997</v>
      </c>
      <c r="AW140" s="153">
        <f>SUM(AW123,AW133,AW137)</f>
        <v>1979.1413749999999</v>
      </c>
      <c r="AX140" s="153">
        <f t="shared" ref="AX140:BH140" si="272">SUM(AX123,AX133,AX137)</f>
        <v>1979.1413749999999</v>
      </c>
      <c r="AY140" s="153">
        <f t="shared" si="272"/>
        <v>1979.1413749999999</v>
      </c>
      <c r="AZ140" s="153">
        <f t="shared" si="272"/>
        <v>1979.1413749999999</v>
      </c>
      <c r="BA140" s="153">
        <f t="shared" si="272"/>
        <v>1979.1413749999999</v>
      </c>
      <c r="BB140" s="153">
        <f t="shared" si="272"/>
        <v>1979.1413749999999</v>
      </c>
      <c r="BC140" s="153">
        <f t="shared" si="272"/>
        <v>2008.68061625</v>
      </c>
      <c r="BD140" s="153">
        <f t="shared" si="272"/>
        <v>2008.68061625</v>
      </c>
      <c r="BE140" s="153">
        <f t="shared" si="272"/>
        <v>2008.68061625</v>
      </c>
      <c r="BF140" s="153">
        <f t="shared" si="272"/>
        <v>2008.68061625</v>
      </c>
      <c r="BG140" s="153">
        <f t="shared" si="272"/>
        <v>2008.68061625</v>
      </c>
      <c r="BH140" s="153">
        <f t="shared" si="272"/>
        <v>2008.68061625</v>
      </c>
      <c r="BJ140" s="156">
        <f t="shared" ref="BJ140" si="273">SUM(AW140:AY140)</f>
        <v>5937.4241249999995</v>
      </c>
      <c r="BK140" s="156">
        <f t="shared" ref="BK140" si="274">SUM(AZ140:BB140)</f>
        <v>5937.4241249999995</v>
      </c>
      <c r="BL140" s="156">
        <f t="shared" ref="BL140" si="275">SUM(BC140:BE140)</f>
        <v>6026.0418487500001</v>
      </c>
      <c r="BM140" s="156">
        <f t="shared" ref="BM140" si="276">SUM(BF140:BH140)</f>
        <v>6026.0418487500001</v>
      </c>
      <c r="BN140" s="156"/>
      <c r="BO140" s="156">
        <f t="shared" ref="BO140" si="277">SUM(AW140:BH140)</f>
        <v>23926.931947499997</v>
      </c>
    </row>
    <row r="141" spans="2:67" ht="18" customHeight="1" x14ac:dyDescent="0.25">
      <c r="B141" s="113"/>
      <c r="C141" s="113"/>
      <c r="D141" s="113"/>
      <c r="E141" s="166" t="s">
        <v>254</v>
      </c>
      <c r="AB141" s="123">
        <f>(AB140/G140)-1</f>
        <v>9.5792620679597373E-2</v>
      </c>
      <c r="AC141" s="123">
        <f t="shared" ref="AC141" si="278">(AC140/H140)-1</f>
        <v>9.5792620679597373E-2</v>
      </c>
      <c r="AD141" s="123">
        <f t="shared" ref="AD141" si="279">(AD140/I140)-1</f>
        <v>9.5792620679597373E-2</v>
      </c>
      <c r="AE141" s="123">
        <f t="shared" ref="AE141" si="280">(AE140/J140)-1</f>
        <v>9.5792620679597373E-2</v>
      </c>
      <c r="AF141" s="123">
        <f t="shared" ref="AF141" si="281">(AF140/K140)-1</f>
        <v>9.5792620679597373E-2</v>
      </c>
      <c r="AG141" s="123">
        <f t="shared" ref="AG141" si="282">(AG140/L140)-1</f>
        <v>9.5792620679597373E-2</v>
      </c>
      <c r="AH141" s="123">
        <f t="shared" ref="AH141" si="283">(AH140/M140)-1</f>
        <v>9.2227618367191955E-2</v>
      </c>
      <c r="AI141" s="123">
        <f t="shared" ref="AI141" si="284">(AI140/N140)-1</f>
        <v>9.2227618367191955E-2</v>
      </c>
      <c r="AJ141" s="123">
        <f t="shared" ref="AJ141" si="285">(AJ140/O140)-1</f>
        <v>9.2227618367191955E-2</v>
      </c>
      <c r="AK141" s="123">
        <f t="shared" ref="AK141" si="286">(AK140/P140)-1</f>
        <v>9.2227618367191955E-2</v>
      </c>
      <c r="AL141" s="123">
        <f t="shared" ref="AL141" si="287">(AL140/Q140)-1</f>
        <v>9.2227618367191955E-2</v>
      </c>
      <c r="AM141" s="123">
        <f t="shared" ref="AM141" si="288">(AM140/R140)-1</f>
        <v>9.2227618367191955E-2</v>
      </c>
      <c r="AN141" s="123"/>
      <c r="AO141" s="123">
        <f t="shared" ref="AO141" si="289">(AO140/T140)-1</f>
        <v>9.5792620679597373E-2</v>
      </c>
      <c r="AP141" s="123">
        <f t="shared" ref="AP141" si="290">(AP140/U140)-1</f>
        <v>9.5792620679597373E-2</v>
      </c>
      <c r="AQ141" s="123">
        <f t="shared" ref="AQ141" si="291">(AQ140/V140)-1</f>
        <v>9.2227618367191955E-2</v>
      </c>
      <c r="AR141" s="123">
        <f t="shared" ref="AR141" si="292">(AR140/W140)-1</f>
        <v>9.2227618367191955E-2</v>
      </c>
      <c r="AS141" s="123"/>
      <c r="AT141" s="123">
        <f t="shared" ref="AT141" si="293">(AT140/Y140)-1</f>
        <v>9.3993711623309606E-2</v>
      </c>
      <c r="AW141" s="123">
        <f>(AW140/AB140)-1</f>
        <v>5.359642526800501E-2</v>
      </c>
      <c r="AX141" s="123">
        <f t="shared" ref="AX141" si="294">(AX140/AC140)-1</f>
        <v>5.359642526800501E-2</v>
      </c>
      <c r="AY141" s="123">
        <f t="shared" ref="AY141" si="295">(AY140/AD140)-1</f>
        <v>5.359642526800501E-2</v>
      </c>
      <c r="AZ141" s="123">
        <f t="shared" ref="AZ141" si="296">(AZ140/AE140)-1</f>
        <v>5.359642526800501E-2</v>
      </c>
      <c r="BA141" s="123">
        <f t="shared" ref="BA141" si="297">(BA140/AF140)-1</f>
        <v>5.359642526800501E-2</v>
      </c>
      <c r="BB141" s="123">
        <f t="shared" ref="BB141" si="298">(BB140/AG140)-1</f>
        <v>5.359642526800501E-2</v>
      </c>
      <c r="BC141" s="123">
        <f t="shared" ref="BC141" si="299">(BC140/AH140)-1</f>
        <v>5.3241591095993135E-2</v>
      </c>
      <c r="BD141" s="123">
        <f t="shared" ref="BD141" si="300">(BD140/AI140)-1</f>
        <v>5.3241591095993135E-2</v>
      </c>
      <c r="BE141" s="123">
        <f t="shared" ref="BE141" si="301">(BE140/AJ140)-1</f>
        <v>5.3241591095993135E-2</v>
      </c>
      <c r="BF141" s="123">
        <f t="shared" ref="BF141" si="302">(BF140/AK140)-1</f>
        <v>5.3241591095993135E-2</v>
      </c>
      <c r="BG141" s="123">
        <f t="shared" ref="BG141" si="303">(BG140/AL140)-1</f>
        <v>5.3241591095993135E-2</v>
      </c>
      <c r="BH141" s="123">
        <f t="shared" ref="BH141" si="304">(BH140/AM140)-1</f>
        <v>5.3241591095993135E-2</v>
      </c>
      <c r="BI141" s="123"/>
      <c r="BJ141" s="123">
        <f t="shared" ref="BJ141" si="305">(BJ140/AO140)-1</f>
        <v>5.359642526800501E-2</v>
      </c>
      <c r="BK141" s="123">
        <f t="shared" ref="BK141" si="306">(BK140/AP140)-1</f>
        <v>5.359642526800501E-2</v>
      </c>
      <c r="BL141" s="123">
        <f t="shared" ref="BL141" si="307">(BL140/AQ140)-1</f>
        <v>5.3241591095993135E-2</v>
      </c>
      <c r="BM141" s="123">
        <f t="shared" ref="BM141" si="308">(BM140/AR140)-1</f>
        <v>5.3241591095993135E-2</v>
      </c>
      <c r="BN141" s="123"/>
      <c r="BO141" s="123">
        <f t="shared" ref="BO141" si="309">(BO140/AT140)-1</f>
        <v>5.3417664110458452E-2</v>
      </c>
    </row>
    <row r="142" spans="2:67" ht="18" customHeight="1" x14ac:dyDescent="0.25">
      <c r="B142" s="113"/>
      <c r="C142" s="113"/>
      <c r="D142" s="113"/>
      <c r="E142" s="113"/>
    </row>
    <row r="143" spans="2:67" ht="18" customHeight="1" x14ac:dyDescent="0.25">
      <c r="B143" s="114"/>
      <c r="D143" s="114"/>
      <c r="E143" s="114"/>
      <c r="G143" s="147"/>
      <c r="H143" s="147"/>
      <c r="I143" s="147"/>
      <c r="J143" s="147"/>
      <c r="K143" s="147"/>
      <c r="L143" s="147"/>
      <c r="M143" s="147"/>
      <c r="N143" s="147"/>
      <c r="O143" s="147"/>
      <c r="P143" s="147"/>
      <c r="Q143" s="147"/>
      <c r="R143" s="147"/>
      <c r="S143" s="147"/>
      <c r="T143" s="147"/>
      <c r="U143" s="147"/>
      <c r="V143" s="147"/>
      <c r="W143" s="147"/>
      <c r="X143" s="147"/>
      <c r="Y143" s="147"/>
    </row>
    <row r="144" spans="2:67" ht="18" customHeight="1" x14ac:dyDescent="0.25">
      <c r="B144" s="113" t="str">
        <f>$D$24</f>
        <v>April Forecast</v>
      </c>
      <c r="D144" s="113"/>
      <c r="E144" s="113"/>
      <c r="G144" s="147"/>
      <c r="H144" s="147"/>
      <c r="I144" s="147"/>
      <c r="J144" s="147"/>
      <c r="K144" s="147"/>
      <c r="L144" s="147"/>
      <c r="M144" s="147"/>
      <c r="N144" s="147"/>
      <c r="O144" s="147"/>
      <c r="P144" s="147"/>
      <c r="Q144" s="147"/>
      <c r="R144" s="147"/>
      <c r="S144" s="147"/>
      <c r="T144" s="147"/>
      <c r="U144" s="147"/>
      <c r="V144" s="147"/>
      <c r="W144" s="147"/>
      <c r="X144" s="147"/>
      <c r="Y144" s="147"/>
    </row>
    <row r="145" spans="2:60" ht="18" customHeight="1" x14ac:dyDescent="0.25">
      <c r="B145" s="113"/>
      <c r="C145" s="151" t="s">
        <v>39</v>
      </c>
      <c r="D145" s="113"/>
      <c r="E145" s="113"/>
    </row>
    <row r="146" spans="2:60" ht="18" customHeight="1" x14ac:dyDescent="0.25">
      <c r="B146" s="113"/>
      <c r="C146" s="113" t="s">
        <v>85</v>
      </c>
      <c r="D146" s="113"/>
      <c r="E146" s="113"/>
    </row>
    <row r="147" spans="2:60" ht="18" customHeight="1" x14ac:dyDescent="0.25">
      <c r="B147" s="113"/>
      <c r="C147" s="113"/>
      <c r="D147" s="113" t="s">
        <v>41</v>
      </c>
      <c r="E147" s="113"/>
      <c r="G147" s="119">
        <v>5</v>
      </c>
      <c r="H147" s="119">
        <v>5</v>
      </c>
      <c r="I147" s="119">
        <v>5</v>
      </c>
      <c r="J147" s="119">
        <v>5</v>
      </c>
      <c r="K147" s="119">
        <v>5</v>
      </c>
      <c r="L147" s="119">
        <v>5</v>
      </c>
      <c r="M147" s="119">
        <v>5</v>
      </c>
      <c r="N147" s="119">
        <v>5</v>
      </c>
      <c r="O147" s="119">
        <v>5</v>
      </c>
      <c r="P147" s="119">
        <v>5</v>
      </c>
      <c r="Q147" s="119">
        <v>5</v>
      </c>
      <c r="R147" s="119">
        <v>5</v>
      </c>
      <c r="AB147" s="119">
        <v>5</v>
      </c>
      <c r="AC147" s="119">
        <v>5</v>
      </c>
      <c r="AD147" s="119">
        <v>5</v>
      </c>
      <c r="AE147" s="119">
        <v>5</v>
      </c>
      <c r="AF147" s="119">
        <v>5</v>
      </c>
      <c r="AG147" s="119">
        <v>5</v>
      </c>
      <c r="AH147" s="119">
        <v>5</v>
      </c>
      <c r="AI147" s="119">
        <v>5</v>
      </c>
      <c r="AJ147" s="119">
        <v>5</v>
      </c>
      <c r="AK147" s="119">
        <v>5</v>
      </c>
      <c r="AL147" s="119">
        <v>5</v>
      </c>
      <c r="AM147" s="119">
        <v>5</v>
      </c>
      <c r="AW147" s="119">
        <v>5</v>
      </c>
      <c r="AX147" s="119">
        <v>5</v>
      </c>
      <c r="AY147" s="119">
        <v>5</v>
      </c>
      <c r="AZ147" s="119">
        <v>5</v>
      </c>
      <c r="BA147" s="119">
        <v>5</v>
      </c>
      <c r="BB147" s="119">
        <v>5</v>
      </c>
      <c r="BC147" s="119">
        <v>5</v>
      </c>
      <c r="BD147" s="119">
        <v>5</v>
      </c>
      <c r="BE147" s="119">
        <v>5</v>
      </c>
      <c r="BF147" s="119">
        <v>5</v>
      </c>
      <c r="BG147" s="119">
        <v>5</v>
      </c>
      <c r="BH147" s="119">
        <v>5</v>
      </c>
    </row>
    <row r="148" spans="2:60" ht="18" customHeight="1" x14ac:dyDescent="0.25">
      <c r="B148" s="113"/>
      <c r="C148" s="113"/>
      <c r="D148" s="113"/>
      <c r="E148" s="113"/>
    </row>
    <row r="149" spans="2:60" ht="18" customHeight="1" x14ac:dyDescent="0.25">
      <c r="B149" s="113"/>
      <c r="C149" s="113"/>
      <c r="D149" s="113" t="s">
        <v>43</v>
      </c>
      <c r="E149" s="113"/>
      <c r="G149" s="152">
        <f>300/12</f>
        <v>25</v>
      </c>
      <c r="H149" s="153">
        <f>G149*(1+H150)</f>
        <v>25</v>
      </c>
      <c r="I149" s="153">
        <f t="shared" ref="I149" si="310">H149*(1+I150)</f>
        <v>25</v>
      </c>
      <c r="J149" s="153">
        <f t="shared" ref="J149" si="311">I149*(1+J150)</f>
        <v>25</v>
      </c>
      <c r="K149" s="153">
        <f t="shared" ref="K149" si="312">J149*(1+K150)</f>
        <v>25</v>
      </c>
      <c r="L149" s="153">
        <f t="shared" ref="L149" si="313">K149*(1+L150)</f>
        <v>25</v>
      </c>
      <c r="M149" s="153">
        <f t="shared" ref="M149" si="314">L149*(1+M150)</f>
        <v>26.25</v>
      </c>
      <c r="N149" s="153">
        <f t="shared" ref="N149" si="315">M149*(1+N150)</f>
        <v>26.25</v>
      </c>
      <c r="O149" s="153">
        <f t="shared" ref="O149" si="316">N149*(1+O150)</f>
        <v>26.25</v>
      </c>
      <c r="P149" s="153">
        <f t="shared" ref="P149" si="317">O149*(1+P150)</f>
        <v>26.25</v>
      </c>
      <c r="Q149" s="153">
        <f t="shared" ref="Q149" si="318">P149*(1+Q150)</f>
        <v>26.25</v>
      </c>
      <c r="R149" s="153">
        <f t="shared" ref="R149" si="319">Q149*(1+R150)</f>
        <v>26.25</v>
      </c>
      <c r="AB149" s="154">
        <f>R149*(1+AB150)</f>
        <v>26.25</v>
      </c>
      <c r="AC149" s="153">
        <f>AB149*(1+AC150)</f>
        <v>26.25</v>
      </c>
      <c r="AD149" s="153">
        <f t="shared" ref="AD149" si="320">AC149*(1+AD150)</f>
        <v>26.25</v>
      </c>
      <c r="AE149" s="153">
        <f t="shared" ref="AE149" si="321">AD149*(1+AE150)</f>
        <v>26.25</v>
      </c>
      <c r="AF149" s="153">
        <f t="shared" ref="AF149" si="322">AE149*(1+AF150)</f>
        <v>26.25</v>
      </c>
      <c r="AG149" s="153">
        <f t="shared" ref="AG149" si="323">AF149*(1+AG150)</f>
        <v>26.25</v>
      </c>
      <c r="AH149" s="153">
        <f t="shared" ref="AH149" si="324">AG149*(1+AH150)</f>
        <v>27.037500000000001</v>
      </c>
      <c r="AI149" s="153">
        <f t="shared" ref="AI149" si="325">AH149*(1+AI150)</f>
        <v>27.037500000000001</v>
      </c>
      <c r="AJ149" s="153">
        <f t="shared" ref="AJ149" si="326">AI149*(1+AJ150)</f>
        <v>27.037500000000001</v>
      </c>
      <c r="AK149" s="153">
        <f t="shared" ref="AK149" si="327">AJ149*(1+AK150)</f>
        <v>27.037500000000001</v>
      </c>
      <c r="AL149" s="153">
        <f t="shared" ref="AL149" si="328">AK149*(1+AL150)</f>
        <v>27.037500000000001</v>
      </c>
      <c r="AM149" s="153">
        <f t="shared" ref="AM149" si="329">AL149*(1+AM150)</f>
        <v>27.037500000000001</v>
      </c>
      <c r="AW149" s="154">
        <f>AM149*(1+AW150)</f>
        <v>27.037500000000001</v>
      </c>
      <c r="AX149" s="153">
        <f>AW149*(1+AX150)</f>
        <v>27.037500000000001</v>
      </c>
      <c r="AY149" s="153">
        <f t="shared" ref="AY149" si="330">AX149*(1+AY150)</f>
        <v>27.037500000000001</v>
      </c>
      <c r="AZ149" s="153">
        <f t="shared" ref="AZ149" si="331">AY149*(1+AZ150)</f>
        <v>27.037500000000001</v>
      </c>
      <c r="BA149" s="153">
        <f t="shared" ref="BA149" si="332">AZ149*(1+BA150)</f>
        <v>27.037500000000001</v>
      </c>
      <c r="BB149" s="153">
        <f t="shared" ref="BB149" si="333">BA149*(1+BB150)</f>
        <v>27.037500000000001</v>
      </c>
      <c r="BC149" s="153">
        <f t="shared" ref="BC149" si="334">BB149*(1+BC150)</f>
        <v>27.848625000000002</v>
      </c>
      <c r="BD149" s="153">
        <f t="shared" ref="BD149" si="335">BC149*(1+BD150)</f>
        <v>27.848625000000002</v>
      </c>
      <c r="BE149" s="153">
        <f t="shared" ref="BE149" si="336">BD149*(1+BE150)</f>
        <v>27.848625000000002</v>
      </c>
      <c r="BF149" s="153">
        <f t="shared" ref="BF149" si="337">BE149*(1+BF150)</f>
        <v>27.848625000000002</v>
      </c>
      <c r="BG149" s="153">
        <f t="shared" ref="BG149" si="338">BF149*(1+BG150)</f>
        <v>27.848625000000002</v>
      </c>
      <c r="BH149" s="153">
        <f t="shared" ref="BH149" si="339">BG149*(1+BH150)</f>
        <v>27.848625000000002</v>
      </c>
    </row>
    <row r="150" spans="2:60" ht="18" customHeight="1" x14ac:dyDescent="0.25">
      <c r="B150" s="113"/>
      <c r="C150" s="113"/>
      <c r="D150" s="113"/>
      <c r="E150" s="118" t="s">
        <v>6</v>
      </c>
      <c r="H150" s="133">
        <v>0</v>
      </c>
      <c r="I150" s="133">
        <v>0</v>
      </c>
      <c r="J150" s="133">
        <v>0</v>
      </c>
      <c r="K150" s="133">
        <v>0</v>
      </c>
      <c r="L150" s="133">
        <v>0</v>
      </c>
      <c r="M150" s="133">
        <v>0.05</v>
      </c>
      <c r="N150" s="133">
        <v>0</v>
      </c>
      <c r="O150" s="133">
        <v>0</v>
      </c>
      <c r="P150" s="133">
        <v>0</v>
      </c>
      <c r="Q150" s="133">
        <v>0</v>
      </c>
      <c r="R150" s="133">
        <v>0</v>
      </c>
      <c r="AB150" s="133">
        <v>0</v>
      </c>
      <c r="AC150" s="133">
        <v>0</v>
      </c>
      <c r="AD150" s="133">
        <v>0</v>
      </c>
      <c r="AE150" s="133">
        <v>0</v>
      </c>
      <c r="AF150" s="133">
        <v>0</v>
      </c>
      <c r="AG150" s="133">
        <v>0</v>
      </c>
      <c r="AH150" s="133">
        <v>0.03</v>
      </c>
      <c r="AI150" s="133">
        <v>0</v>
      </c>
      <c r="AJ150" s="133">
        <v>0</v>
      </c>
      <c r="AK150" s="133">
        <v>0</v>
      </c>
      <c r="AL150" s="133">
        <v>0</v>
      </c>
      <c r="AM150" s="133">
        <v>0</v>
      </c>
      <c r="AW150" s="133">
        <v>0</v>
      </c>
      <c r="AX150" s="133">
        <v>0</v>
      </c>
      <c r="AY150" s="133">
        <v>0</v>
      </c>
      <c r="AZ150" s="133">
        <v>0</v>
      </c>
      <c r="BA150" s="133">
        <v>0</v>
      </c>
      <c r="BB150" s="133">
        <v>0</v>
      </c>
      <c r="BC150" s="133">
        <v>0.03</v>
      </c>
      <c r="BD150" s="133">
        <v>0</v>
      </c>
      <c r="BE150" s="133">
        <v>0</v>
      </c>
      <c r="BF150" s="133">
        <v>0</v>
      </c>
      <c r="BG150" s="133">
        <v>0</v>
      </c>
      <c r="BH150" s="133">
        <v>0</v>
      </c>
    </row>
    <row r="151" spans="2:60" ht="18" customHeight="1" x14ac:dyDescent="0.25">
      <c r="B151" s="113"/>
      <c r="C151" s="113"/>
      <c r="D151" s="113"/>
      <c r="E151" s="113"/>
    </row>
    <row r="152" spans="2:60" ht="18" customHeight="1" x14ac:dyDescent="0.25">
      <c r="B152" s="113"/>
      <c r="C152" s="113"/>
      <c r="D152" s="113" t="s">
        <v>42</v>
      </c>
      <c r="E152" s="113"/>
      <c r="G152" s="155">
        <v>0.5</v>
      </c>
      <c r="H152" s="155">
        <v>0.5</v>
      </c>
      <c r="I152" s="155">
        <v>0.5</v>
      </c>
      <c r="J152" s="155">
        <v>0.5</v>
      </c>
      <c r="K152" s="155">
        <v>0.5</v>
      </c>
      <c r="L152" s="155">
        <v>0.5</v>
      </c>
      <c r="M152" s="155">
        <v>0.5</v>
      </c>
      <c r="N152" s="155">
        <v>0.5</v>
      </c>
      <c r="O152" s="155">
        <v>0.5</v>
      </c>
      <c r="P152" s="155">
        <v>0.5</v>
      </c>
      <c r="Q152" s="155">
        <v>0.5</v>
      </c>
      <c r="R152" s="155">
        <v>0.5</v>
      </c>
      <c r="AB152" s="155">
        <v>0.5</v>
      </c>
      <c r="AC152" s="155">
        <v>0.5</v>
      </c>
      <c r="AD152" s="155">
        <v>0.5</v>
      </c>
      <c r="AE152" s="155">
        <v>0.5</v>
      </c>
      <c r="AF152" s="155">
        <v>0.5</v>
      </c>
      <c r="AG152" s="155">
        <v>0.5</v>
      </c>
      <c r="AH152" s="155">
        <v>0.5</v>
      </c>
      <c r="AI152" s="155">
        <v>0.5</v>
      </c>
      <c r="AJ152" s="155">
        <v>0.5</v>
      </c>
      <c r="AK152" s="155">
        <v>0.5</v>
      </c>
      <c r="AL152" s="155">
        <v>0.5</v>
      </c>
      <c r="AM152" s="155">
        <v>0.5</v>
      </c>
      <c r="AW152" s="155">
        <v>0.5</v>
      </c>
      <c r="AX152" s="155">
        <v>0.5</v>
      </c>
      <c r="AY152" s="155">
        <v>0.5</v>
      </c>
      <c r="AZ152" s="155">
        <v>0.5</v>
      </c>
      <c r="BA152" s="155">
        <v>0.5</v>
      </c>
      <c r="BB152" s="155">
        <v>0.5</v>
      </c>
      <c r="BC152" s="155">
        <v>0.5</v>
      </c>
      <c r="BD152" s="155">
        <v>0.5</v>
      </c>
      <c r="BE152" s="155">
        <v>0.5</v>
      </c>
      <c r="BF152" s="155">
        <v>0.5</v>
      </c>
      <c r="BG152" s="155">
        <v>0.5</v>
      </c>
      <c r="BH152" s="155">
        <v>0.5</v>
      </c>
    </row>
    <row r="153" spans="2:60" ht="18" customHeight="1" x14ac:dyDescent="0.25">
      <c r="B153" s="113"/>
      <c r="C153" s="113"/>
      <c r="D153" s="113" t="s">
        <v>44</v>
      </c>
      <c r="E153" s="113"/>
      <c r="G153" s="153">
        <f>G149*G152</f>
        <v>12.5</v>
      </c>
      <c r="H153" s="153">
        <f t="shared" ref="H153:R153" si="340">H149*H152</f>
        <v>12.5</v>
      </c>
      <c r="I153" s="153">
        <f t="shared" si="340"/>
        <v>12.5</v>
      </c>
      <c r="J153" s="153">
        <f t="shared" si="340"/>
        <v>12.5</v>
      </c>
      <c r="K153" s="153">
        <f t="shared" si="340"/>
        <v>12.5</v>
      </c>
      <c r="L153" s="153">
        <f t="shared" si="340"/>
        <v>12.5</v>
      </c>
      <c r="M153" s="153">
        <f t="shared" si="340"/>
        <v>13.125</v>
      </c>
      <c r="N153" s="153">
        <f t="shared" si="340"/>
        <v>13.125</v>
      </c>
      <c r="O153" s="153">
        <f t="shared" si="340"/>
        <v>13.125</v>
      </c>
      <c r="P153" s="153">
        <f t="shared" si="340"/>
        <v>13.125</v>
      </c>
      <c r="Q153" s="153">
        <f t="shared" si="340"/>
        <v>13.125</v>
      </c>
      <c r="R153" s="153">
        <f t="shared" si="340"/>
        <v>13.125</v>
      </c>
      <c r="AB153" s="153">
        <f>AB149*AB152</f>
        <v>13.125</v>
      </c>
      <c r="AC153" s="153">
        <f t="shared" ref="AC153:AM153" si="341">AC149*AC152</f>
        <v>13.125</v>
      </c>
      <c r="AD153" s="153">
        <f t="shared" si="341"/>
        <v>13.125</v>
      </c>
      <c r="AE153" s="153">
        <f t="shared" si="341"/>
        <v>13.125</v>
      </c>
      <c r="AF153" s="153">
        <f t="shared" si="341"/>
        <v>13.125</v>
      </c>
      <c r="AG153" s="153">
        <f t="shared" si="341"/>
        <v>13.125</v>
      </c>
      <c r="AH153" s="153">
        <f t="shared" si="341"/>
        <v>13.518750000000001</v>
      </c>
      <c r="AI153" s="153">
        <f t="shared" si="341"/>
        <v>13.518750000000001</v>
      </c>
      <c r="AJ153" s="153">
        <f t="shared" si="341"/>
        <v>13.518750000000001</v>
      </c>
      <c r="AK153" s="153">
        <f t="shared" si="341"/>
        <v>13.518750000000001</v>
      </c>
      <c r="AL153" s="153">
        <f t="shared" si="341"/>
        <v>13.518750000000001</v>
      </c>
      <c r="AM153" s="153">
        <f t="shared" si="341"/>
        <v>13.518750000000001</v>
      </c>
      <c r="AW153" s="153">
        <f>AW149*AW152</f>
        <v>13.518750000000001</v>
      </c>
      <c r="AX153" s="153">
        <f t="shared" ref="AX153:BH153" si="342">AX149*AX152</f>
        <v>13.518750000000001</v>
      </c>
      <c r="AY153" s="153">
        <f t="shared" si="342"/>
        <v>13.518750000000001</v>
      </c>
      <c r="AZ153" s="153">
        <f t="shared" si="342"/>
        <v>13.518750000000001</v>
      </c>
      <c r="BA153" s="153">
        <f t="shared" si="342"/>
        <v>13.518750000000001</v>
      </c>
      <c r="BB153" s="153">
        <f t="shared" si="342"/>
        <v>13.518750000000001</v>
      </c>
      <c r="BC153" s="153">
        <f t="shared" si="342"/>
        <v>13.924312500000001</v>
      </c>
      <c r="BD153" s="153">
        <f t="shared" si="342"/>
        <v>13.924312500000001</v>
      </c>
      <c r="BE153" s="153">
        <f t="shared" si="342"/>
        <v>13.924312500000001</v>
      </c>
      <c r="BF153" s="153">
        <f t="shared" si="342"/>
        <v>13.924312500000001</v>
      </c>
      <c r="BG153" s="153">
        <f t="shared" si="342"/>
        <v>13.924312500000001</v>
      </c>
      <c r="BH153" s="153">
        <f t="shared" si="342"/>
        <v>13.924312500000001</v>
      </c>
    </row>
    <row r="154" spans="2:60" ht="18" customHeight="1" x14ac:dyDescent="0.25">
      <c r="B154" s="113"/>
      <c r="C154" s="113"/>
      <c r="D154" s="113"/>
      <c r="E154" s="113"/>
    </row>
    <row r="155" spans="2:60" ht="18" customHeight="1" x14ac:dyDescent="0.25">
      <c r="B155" s="113"/>
      <c r="C155" s="113"/>
      <c r="D155" s="113" t="s">
        <v>45</v>
      </c>
      <c r="E155" s="113"/>
      <c r="G155" s="155">
        <v>0.3</v>
      </c>
      <c r="H155" s="155">
        <v>0.3</v>
      </c>
      <c r="I155" s="155">
        <v>0.3</v>
      </c>
      <c r="J155" s="155">
        <v>0.3</v>
      </c>
      <c r="K155" s="155">
        <v>0.3</v>
      </c>
      <c r="L155" s="155">
        <v>0.3</v>
      </c>
      <c r="M155" s="155">
        <v>0.3</v>
      </c>
      <c r="N155" s="155">
        <v>0.3</v>
      </c>
      <c r="O155" s="155">
        <v>0.3</v>
      </c>
      <c r="P155" s="155">
        <v>0.3</v>
      </c>
      <c r="Q155" s="155">
        <v>0.3</v>
      </c>
      <c r="R155" s="155">
        <v>0.3</v>
      </c>
      <c r="AB155" s="155">
        <v>0.3</v>
      </c>
      <c r="AC155" s="155">
        <v>0.3</v>
      </c>
      <c r="AD155" s="155">
        <v>0.3</v>
      </c>
      <c r="AE155" s="155">
        <v>0.3</v>
      </c>
      <c r="AF155" s="155">
        <v>0.3</v>
      </c>
      <c r="AG155" s="155">
        <v>0.3</v>
      </c>
      <c r="AH155" s="155">
        <v>0.3</v>
      </c>
      <c r="AI155" s="155">
        <v>0.3</v>
      </c>
      <c r="AJ155" s="155">
        <v>0.3</v>
      </c>
      <c r="AK155" s="155">
        <v>0.3</v>
      </c>
      <c r="AL155" s="155">
        <v>0.3</v>
      </c>
      <c r="AM155" s="155">
        <v>0.3</v>
      </c>
      <c r="AW155" s="155">
        <v>0.3</v>
      </c>
      <c r="AX155" s="155">
        <v>0.3</v>
      </c>
      <c r="AY155" s="155">
        <v>0.3</v>
      </c>
      <c r="AZ155" s="155">
        <v>0.3</v>
      </c>
      <c r="BA155" s="155">
        <v>0.3</v>
      </c>
      <c r="BB155" s="155">
        <v>0.3</v>
      </c>
      <c r="BC155" s="155">
        <v>0.3</v>
      </c>
      <c r="BD155" s="155">
        <v>0.3</v>
      </c>
      <c r="BE155" s="155">
        <v>0.3</v>
      </c>
      <c r="BF155" s="155">
        <v>0.3</v>
      </c>
      <c r="BG155" s="155">
        <v>0.3</v>
      </c>
      <c r="BH155" s="155">
        <v>0.3</v>
      </c>
    </row>
    <row r="156" spans="2:60" ht="18" customHeight="1" x14ac:dyDescent="0.25">
      <c r="B156" s="113"/>
      <c r="C156" s="113"/>
      <c r="D156" s="113" t="s">
        <v>46</v>
      </c>
      <c r="E156" s="113"/>
      <c r="G156" s="153">
        <f>G149*G155</f>
        <v>7.5</v>
      </c>
      <c r="H156" s="153">
        <f t="shared" ref="H156:R156" si="343">H149*H155</f>
        <v>7.5</v>
      </c>
      <c r="I156" s="153">
        <f t="shared" si="343"/>
        <v>7.5</v>
      </c>
      <c r="J156" s="153">
        <f t="shared" si="343"/>
        <v>7.5</v>
      </c>
      <c r="K156" s="153">
        <f t="shared" si="343"/>
        <v>7.5</v>
      </c>
      <c r="L156" s="153">
        <f t="shared" si="343"/>
        <v>7.5</v>
      </c>
      <c r="M156" s="153">
        <f t="shared" si="343"/>
        <v>7.875</v>
      </c>
      <c r="N156" s="153">
        <f t="shared" si="343"/>
        <v>7.875</v>
      </c>
      <c r="O156" s="153">
        <f t="shared" si="343"/>
        <v>7.875</v>
      </c>
      <c r="P156" s="153">
        <f t="shared" si="343"/>
        <v>7.875</v>
      </c>
      <c r="Q156" s="153">
        <f t="shared" si="343"/>
        <v>7.875</v>
      </c>
      <c r="R156" s="153">
        <f t="shared" si="343"/>
        <v>7.875</v>
      </c>
      <c r="AB156" s="153">
        <f>AB149*AB155</f>
        <v>7.875</v>
      </c>
      <c r="AC156" s="153">
        <f t="shared" ref="AC156:AM156" si="344">AC149*AC155</f>
        <v>7.875</v>
      </c>
      <c r="AD156" s="153">
        <f t="shared" si="344"/>
        <v>7.875</v>
      </c>
      <c r="AE156" s="153">
        <f t="shared" si="344"/>
        <v>7.875</v>
      </c>
      <c r="AF156" s="153">
        <f t="shared" si="344"/>
        <v>7.875</v>
      </c>
      <c r="AG156" s="153">
        <f t="shared" si="344"/>
        <v>7.875</v>
      </c>
      <c r="AH156" s="153">
        <f t="shared" si="344"/>
        <v>8.1112500000000001</v>
      </c>
      <c r="AI156" s="153">
        <f t="shared" si="344"/>
        <v>8.1112500000000001</v>
      </c>
      <c r="AJ156" s="153">
        <f t="shared" si="344"/>
        <v>8.1112500000000001</v>
      </c>
      <c r="AK156" s="153">
        <f t="shared" si="344"/>
        <v>8.1112500000000001</v>
      </c>
      <c r="AL156" s="153">
        <f t="shared" si="344"/>
        <v>8.1112500000000001</v>
      </c>
      <c r="AM156" s="153">
        <f t="shared" si="344"/>
        <v>8.1112500000000001</v>
      </c>
      <c r="AW156" s="153">
        <f>AW149*AW155</f>
        <v>8.1112500000000001</v>
      </c>
      <c r="AX156" s="153">
        <f t="shared" ref="AX156:BH156" si="345">AX149*AX155</f>
        <v>8.1112500000000001</v>
      </c>
      <c r="AY156" s="153">
        <f t="shared" si="345"/>
        <v>8.1112500000000001</v>
      </c>
      <c r="AZ156" s="153">
        <f t="shared" si="345"/>
        <v>8.1112500000000001</v>
      </c>
      <c r="BA156" s="153">
        <f t="shared" si="345"/>
        <v>8.1112500000000001</v>
      </c>
      <c r="BB156" s="153">
        <f t="shared" si="345"/>
        <v>8.1112500000000001</v>
      </c>
      <c r="BC156" s="153">
        <f t="shared" si="345"/>
        <v>8.3545875000000009</v>
      </c>
      <c r="BD156" s="153">
        <f t="shared" si="345"/>
        <v>8.3545875000000009</v>
      </c>
      <c r="BE156" s="153">
        <f t="shared" si="345"/>
        <v>8.3545875000000009</v>
      </c>
      <c r="BF156" s="153">
        <f t="shared" si="345"/>
        <v>8.3545875000000009</v>
      </c>
      <c r="BG156" s="153">
        <f t="shared" si="345"/>
        <v>8.3545875000000009</v>
      </c>
      <c r="BH156" s="153">
        <f t="shared" si="345"/>
        <v>8.3545875000000009</v>
      </c>
    </row>
    <row r="157" spans="2:60" ht="18" customHeight="1" x14ac:dyDescent="0.25">
      <c r="B157" s="113"/>
      <c r="C157" s="113"/>
      <c r="D157" s="113"/>
      <c r="E157" s="113"/>
    </row>
    <row r="158" spans="2:60" ht="18" customHeight="1" x14ac:dyDescent="0.25">
      <c r="B158" s="113"/>
      <c r="C158" s="113"/>
      <c r="D158" s="113" t="s">
        <v>47</v>
      </c>
      <c r="E158" s="113"/>
      <c r="G158" s="152">
        <v>15</v>
      </c>
      <c r="H158" s="152">
        <v>15</v>
      </c>
      <c r="I158" s="152">
        <v>15</v>
      </c>
      <c r="J158" s="152">
        <v>15</v>
      </c>
      <c r="K158" s="152">
        <v>15</v>
      </c>
      <c r="L158" s="152">
        <v>15</v>
      </c>
      <c r="M158" s="152">
        <v>15</v>
      </c>
      <c r="N158" s="152">
        <v>15</v>
      </c>
      <c r="O158" s="152">
        <v>15</v>
      </c>
      <c r="P158" s="152">
        <v>15</v>
      </c>
      <c r="Q158" s="152">
        <v>15</v>
      </c>
      <c r="R158" s="152">
        <v>15</v>
      </c>
      <c r="AB158" s="152">
        <v>15</v>
      </c>
      <c r="AC158" s="152">
        <v>15</v>
      </c>
      <c r="AD158" s="152">
        <v>15</v>
      </c>
      <c r="AE158" s="152">
        <v>15</v>
      </c>
      <c r="AF158" s="152">
        <v>15</v>
      </c>
      <c r="AG158" s="152">
        <v>15</v>
      </c>
      <c r="AH158" s="152">
        <v>15</v>
      </c>
      <c r="AI158" s="152">
        <v>15</v>
      </c>
      <c r="AJ158" s="152">
        <v>15</v>
      </c>
      <c r="AK158" s="152">
        <v>15</v>
      </c>
      <c r="AL158" s="152">
        <v>15</v>
      </c>
      <c r="AM158" s="152">
        <v>15</v>
      </c>
      <c r="AW158" s="152">
        <v>15</v>
      </c>
      <c r="AX158" s="152">
        <v>15</v>
      </c>
      <c r="AY158" s="152">
        <v>15</v>
      </c>
      <c r="AZ158" s="152">
        <v>15</v>
      </c>
      <c r="BA158" s="152">
        <v>15</v>
      </c>
      <c r="BB158" s="152">
        <v>15</v>
      </c>
      <c r="BC158" s="152">
        <v>15</v>
      </c>
      <c r="BD158" s="152">
        <v>15</v>
      </c>
      <c r="BE158" s="152">
        <v>15</v>
      </c>
      <c r="BF158" s="152">
        <v>15</v>
      </c>
      <c r="BG158" s="152">
        <v>15</v>
      </c>
      <c r="BH158" s="152">
        <v>15</v>
      </c>
    </row>
    <row r="159" spans="2:60" ht="18" customHeight="1" x14ac:dyDescent="0.25">
      <c r="B159" s="113"/>
      <c r="C159" s="113"/>
      <c r="D159" s="113"/>
      <c r="E159" s="113"/>
    </row>
    <row r="160" spans="2:60" ht="18" customHeight="1" x14ac:dyDescent="0.25">
      <c r="B160" s="113"/>
      <c r="C160" s="113"/>
      <c r="D160" s="113" t="s">
        <v>48</v>
      </c>
      <c r="E160" s="113"/>
      <c r="G160" s="153">
        <f>SUM(G149,G153,G156,G158)</f>
        <v>60</v>
      </c>
      <c r="H160" s="153">
        <f t="shared" ref="H160:R160" si="346">SUM(H149,H153,H156,H158)</f>
        <v>60</v>
      </c>
      <c r="I160" s="153">
        <f t="shared" si="346"/>
        <v>60</v>
      </c>
      <c r="J160" s="153">
        <f t="shared" si="346"/>
        <v>60</v>
      </c>
      <c r="K160" s="153">
        <f t="shared" si="346"/>
        <v>60</v>
      </c>
      <c r="L160" s="153">
        <f t="shared" si="346"/>
        <v>60</v>
      </c>
      <c r="M160" s="153">
        <f t="shared" si="346"/>
        <v>62.25</v>
      </c>
      <c r="N160" s="153">
        <f t="shared" si="346"/>
        <v>62.25</v>
      </c>
      <c r="O160" s="153">
        <f t="shared" si="346"/>
        <v>62.25</v>
      </c>
      <c r="P160" s="153">
        <f t="shared" si="346"/>
        <v>62.25</v>
      </c>
      <c r="Q160" s="153">
        <f t="shared" si="346"/>
        <v>62.25</v>
      </c>
      <c r="R160" s="153">
        <f t="shared" si="346"/>
        <v>62.25</v>
      </c>
      <c r="AB160" s="153">
        <f>SUM(AB149,AB153,AB156,AB158)</f>
        <v>62.25</v>
      </c>
      <c r="AC160" s="153">
        <f t="shared" ref="AC160:AM160" si="347">SUM(AC149,AC153,AC156,AC158)</f>
        <v>62.25</v>
      </c>
      <c r="AD160" s="153">
        <f t="shared" si="347"/>
        <v>62.25</v>
      </c>
      <c r="AE160" s="153">
        <f t="shared" si="347"/>
        <v>62.25</v>
      </c>
      <c r="AF160" s="153">
        <f t="shared" si="347"/>
        <v>62.25</v>
      </c>
      <c r="AG160" s="153">
        <f t="shared" si="347"/>
        <v>62.25</v>
      </c>
      <c r="AH160" s="153">
        <f t="shared" si="347"/>
        <v>63.667500000000004</v>
      </c>
      <c r="AI160" s="153">
        <f t="shared" si="347"/>
        <v>63.667500000000004</v>
      </c>
      <c r="AJ160" s="153">
        <f t="shared" si="347"/>
        <v>63.667500000000004</v>
      </c>
      <c r="AK160" s="153">
        <f t="shared" si="347"/>
        <v>63.667500000000004</v>
      </c>
      <c r="AL160" s="153">
        <f t="shared" si="347"/>
        <v>63.667500000000004</v>
      </c>
      <c r="AM160" s="153">
        <f t="shared" si="347"/>
        <v>63.667500000000004</v>
      </c>
      <c r="AW160" s="153">
        <f>SUM(AW149,AW153,AW156,AW158)</f>
        <v>63.667500000000004</v>
      </c>
      <c r="AX160" s="153">
        <f t="shared" ref="AX160:BH160" si="348">SUM(AX149,AX153,AX156,AX158)</f>
        <v>63.667500000000004</v>
      </c>
      <c r="AY160" s="153">
        <f t="shared" si="348"/>
        <v>63.667500000000004</v>
      </c>
      <c r="AZ160" s="153">
        <f t="shared" si="348"/>
        <v>63.667500000000004</v>
      </c>
      <c r="BA160" s="153">
        <f t="shared" si="348"/>
        <v>63.667500000000004</v>
      </c>
      <c r="BB160" s="153">
        <f t="shared" si="348"/>
        <v>63.667500000000004</v>
      </c>
      <c r="BC160" s="153">
        <f t="shared" si="348"/>
        <v>65.127525000000006</v>
      </c>
      <c r="BD160" s="153">
        <f t="shared" si="348"/>
        <v>65.127525000000006</v>
      </c>
      <c r="BE160" s="153">
        <f t="shared" si="348"/>
        <v>65.127525000000006</v>
      </c>
      <c r="BF160" s="153">
        <f t="shared" si="348"/>
        <v>65.127525000000006</v>
      </c>
      <c r="BG160" s="153">
        <f t="shared" si="348"/>
        <v>65.127525000000006</v>
      </c>
      <c r="BH160" s="153">
        <f t="shared" si="348"/>
        <v>65.127525000000006</v>
      </c>
    </row>
    <row r="161" spans="2:67" ht="18" customHeight="1" x14ac:dyDescent="0.25">
      <c r="B161" s="113"/>
      <c r="C161" s="113"/>
      <c r="D161" s="113" t="s">
        <v>49</v>
      </c>
      <c r="E161" s="113"/>
      <c r="G161" s="153">
        <f>G147*G160</f>
        <v>300</v>
      </c>
      <c r="H161" s="153">
        <f t="shared" ref="H161:R161" si="349">H147*H160</f>
        <v>300</v>
      </c>
      <c r="I161" s="153">
        <f t="shared" si="349"/>
        <v>300</v>
      </c>
      <c r="J161" s="153">
        <f t="shared" si="349"/>
        <v>300</v>
      </c>
      <c r="K161" s="153">
        <f t="shared" si="349"/>
        <v>300</v>
      </c>
      <c r="L161" s="153">
        <f t="shared" si="349"/>
        <v>300</v>
      </c>
      <c r="M161" s="153">
        <f t="shared" si="349"/>
        <v>311.25</v>
      </c>
      <c r="N161" s="153">
        <f t="shared" si="349"/>
        <v>311.25</v>
      </c>
      <c r="O161" s="153">
        <f t="shared" si="349"/>
        <v>311.25</v>
      </c>
      <c r="P161" s="153">
        <f t="shared" si="349"/>
        <v>311.25</v>
      </c>
      <c r="Q161" s="153">
        <f t="shared" si="349"/>
        <v>311.25</v>
      </c>
      <c r="R161" s="153">
        <f t="shared" si="349"/>
        <v>311.25</v>
      </c>
      <c r="T161" s="156"/>
      <c r="U161" s="156"/>
      <c r="V161" s="156"/>
      <c r="W161" s="156"/>
      <c r="X161" s="156"/>
      <c r="Y161" s="156"/>
      <c r="AB161" s="153">
        <f>AB147*AB160</f>
        <v>311.25</v>
      </c>
      <c r="AC161" s="153">
        <f t="shared" ref="AC161:AM161" si="350">AC147*AC160</f>
        <v>311.25</v>
      </c>
      <c r="AD161" s="153">
        <f t="shared" si="350"/>
        <v>311.25</v>
      </c>
      <c r="AE161" s="153">
        <f t="shared" si="350"/>
        <v>311.25</v>
      </c>
      <c r="AF161" s="153">
        <f t="shared" si="350"/>
        <v>311.25</v>
      </c>
      <c r="AG161" s="153">
        <f t="shared" si="350"/>
        <v>311.25</v>
      </c>
      <c r="AH161" s="153">
        <f t="shared" si="350"/>
        <v>318.33750000000003</v>
      </c>
      <c r="AI161" s="153">
        <f t="shared" si="350"/>
        <v>318.33750000000003</v>
      </c>
      <c r="AJ161" s="153">
        <f t="shared" si="350"/>
        <v>318.33750000000003</v>
      </c>
      <c r="AK161" s="153">
        <f t="shared" si="350"/>
        <v>318.33750000000003</v>
      </c>
      <c r="AL161" s="153">
        <f t="shared" si="350"/>
        <v>318.33750000000003</v>
      </c>
      <c r="AM161" s="153">
        <f t="shared" si="350"/>
        <v>318.33750000000003</v>
      </c>
      <c r="AO161" s="156"/>
      <c r="AP161" s="156"/>
      <c r="AQ161" s="156"/>
      <c r="AR161" s="156"/>
      <c r="AS161" s="156"/>
      <c r="AT161" s="156"/>
      <c r="AW161" s="153">
        <f>AW147*AW160</f>
        <v>318.33750000000003</v>
      </c>
      <c r="AX161" s="153">
        <f t="shared" ref="AX161:BH161" si="351">AX147*AX160</f>
        <v>318.33750000000003</v>
      </c>
      <c r="AY161" s="153">
        <f t="shared" si="351"/>
        <v>318.33750000000003</v>
      </c>
      <c r="AZ161" s="153">
        <f t="shared" si="351"/>
        <v>318.33750000000003</v>
      </c>
      <c r="BA161" s="153">
        <f t="shared" si="351"/>
        <v>318.33750000000003</v>
      </c>
      <c r="BB161" s="153">
        <f t="shared" si="351"/>
        <v>318.33750000000003</v>
      </c>
      <c r="BC161" s="153">
        <f t="shared" si="351"/>
        <v>325.63762500000001</v>
      </c>
      <c r="BD161" s="153">
        <f t="shared" si="351"/>
        <v>325.63762500000001</v>
      </c>
      <c r="BE161" s="153">
        <f t="shared" si="351"/>
        <v>325.63762500000001</v>
      </c>
      <c r="BF161" s="153">
        <f t="shared" si="351"/>
        <v>325.63762500000001</v>
      </c>
      <c r="BG161" s="153">
        <f t="shared" si="351"/>
        <v>325.63762500000001</v>
      </c>
      <c r="BH161" s="153">
        <f t="shared" si="351"/>
        <v>325.63762500000001</v>
      </c>
      <c r="BJ161" s="156"/>
      <c r="BK161" s="156"/>
      <c r="BL161" s="156"/>
      <c r="BM161" s="156"/>
      <c r="BN161" s="156"/>
      <c r="BO161" s="156"/>
    </row>
    <row r="162" spans="2:67" ht="18" customHeight="1" x14ac:dyDescent="0.25">
      <c r="B162" s="113"/>
      <c r="C162" s="113"/>
      <c r="D162" s="113"/>
      <c r="E162" s="113"/>
    </row>
    <row r="163" spans="2:67" ht="18" customHeight="1" x14ac:dyDescent="0.25">
      <c r="B163" s="113"/>
      <c r="C163" s="113" t="s">
        <v>86</v>
      </c>
      <c r="D163" s="113"/>
      <c r="E163" s="113"/>
    </row>
    <row r="164" spans="2:67" ht="18" customHeight="1" x14ac:dyDescent="0.25">
      <c r="B164" s="113"/>
      <c r="C164" s="113"/>
      <c r="D164" s="113" t="s">
        <v>41</v>
      </c>
      <c r="E164" s="113"/>
      <c r="G164" s="119">
        <v>10</v>
      </c>
      <c r="H164" s="119">
        <v>10</v>
      </c>
      <c r="I164" s="119">
        <v>10</v>
      </c>
      <c r="J164" s="119">
        <v>10</v>
      </c>
      <c r="K164" s="119">
        <v>10</v>
      </c>
      <c r="L164" s="119">
        <v>10</v>
      </c>
      <c r="M164" s="119">
        <v>10</v>
      </c>
      <c r="N164" s="119">
        <v>10</v>
      </c>
      <c r="O164" s="119">
        <v>10</v>
      </c>
      <c r="P164" s="119">
        <v>10</v>
      </c>
      <c r="Q164" s="119">
        <v>10</v>
      </c>
      <c r="R164" s="119">
        <v>10</v>
      </c>
      <c r="AB164" s="119">
        <v>10</v>
      </c>
      <c r="AC164" s="119">
        <v>10</v>
      </c>
      <c r="AD164" s="119">
        <v>10</v>
      </c>
      <c r="AE164" s="119">
        <v>10</v>
      </c>
      <c r="AF164" s="119">
        <v>10</v>
      </c>
      <c r="AG164" s="119">
        <v>10</v>
      </c>
      <c r="AH164" s="119">
        <v>10</v>
      </c>
      <c r="AI164" s="119">
        <v>10</v>
      </c>
      <c r="AJ164" s="119">
        <v>10</v>
      </c>
      <c r="AK164" s="119">
        <v>10</v>
      </c>
      <c r="AL164" s="119">
        <v>10</v>
      </c>
      <c r="AM164" s="119">
        <v>10</v>
      </c>
      <c r="AW164" s="119">
        <v>10</v>
      </c>
      <c r="AX164" s="119">
        <v>10</v>
      </c>
      <c r="AY164" s="119">
        <v>10</v>
      </c>
      <c r="AZ164" s="119">
        <v>10</v>
      </c>
      <c r="BA164" s="119">
        <v>10</v>
      </c>
      <c r="BB164" s="119">
        <v>10</v>
      </c>
      <c r="BC164" s="119">
        <v>10</v>
      </c>
      <c r="BD164" s="119">
        <v>10</v>
      </c>
      <c r="BE164" s="119">
        <v>10</v>
      </c>
      <c r="BF164" s="119">
        <v>10</v>
      </c>
      <c r="BG164" s="119">
        <v>10</v>
      </c>
      <c r="BH164" s="119">
        <v>10</v>
      </c>
    </row>
    <row r="165" spans="2:67" ht="18" customHeight="1" x14ac:dyDescent="0.25">
      <c r="B165" s="113"/>
      <c r="C165" s="113"/>
      <c r="D165" s="113"/>
      <c r="E165" s="113"/>
    </row>
    <row r="166" spans="2:67" ht="18" customHeight="1" x14ac:dyDescent="0.25">
      <c r="B166" s="113"/>
      <c r="C166" s="113"/>
      <c r="D166" s="113" t="s">
        <v>43</v>
      </c>
      <c r="E166" s="113"/>
      <c r="G166" s="152">
        <f>180/12</f>
        <v>15</v>
      </c>
      <c r="H166" s="153">
        <f>G166*(1+H167)</f>
        <v>15</v>
      </c>
      <c r="I166" s="153">
        <f t="shared" ref="I166" si="352">H166*(1+I167)</f>
        <v>15</v>
      </c>
      <c r="J166" s="153">
        <f t="shared" ref="J166" si="353">I166*(1+J167)</f>
        <v>15</v>
      </c>
      <c r="K166" s="153">
        <f t="shared" ref="K166" si="354">J166*(1+K167)</f>
        <v>15</v>
      </c>
      <c r="L166" s="153">
        <f t="shared" ref="L166" si="355">K166*(1+L167)</f>
        <v>15</v>
      </c>
      <c r="M166" s="153">
        <f t="shared" ref="M166" si="356">L166*(1+M167)</f>
        <v>15.450000000000001</v>
      </c>
      <c r="N166" s="153">
        <f t="shared" ref="N166" si="357">M166*(1+N167)</f>
        <v>15.450000000000001</v>
      </c>
      <c r="O166" s="153">
        <f t="shared" ref="O166" si="358">N166*(1+O167)</f>
        <v>15.450000000000001</v>
      </c>
      <c r="P166" s="153">
        <f t="shared" ref="P166" si="359">O166*(1+P167)</f>
        <v>15.450000000000001</v>
      </c>
      <c r="Q166" s="153">
        <f t="shared" ref="Q166" si="360">P166*(1+Q167)</f>
        <v>15.450000000000001</v>
      </c>
      <c r="R166" s="153">
        <f t="shared" ref="R166" si="361">Q166*(1+R167)</f>
        <v>15.450000000000001</v>
      </c>
      <c r="AB166" s="154">
        <f>R166*(1+AB167)</f>
        <v>15.450000000000001</v>
      </c>
      <c r="AC166" s="153">
        <f>AB166*(1+AC167)</f>
        <v>15.450000000000001</v>
      </c>
      <c r="AD166" s="153">
        <f t="shared" ref="AD166" si="362">AC166*(1+AD167)</f>
        <v>15.450000000000001</v>
      </c>
      <c r="AE166" s="153">
        <f t="shared" ref="AE166" si="363">AD166*(1+AE167)</f>
        <v>15.450000000000001</v>
      </c>
      <c r="AF166" s="153">
        <f t="shared" ref="AF166" si="364">AE166*(1+AF167)</f>
        <v>15.450000000000001</v>
      </c>
      <c r="AG166" s="153">
        <f t="shared" ref="AG166" si="365">AF166*(1+AG167)</f>
        <v>15.450000000000001</v>
      </c>
      <c r="AH166" s="153">
        <f t="shared" ref="AH166" si="366">AG166*(1+AH167)</f>
        <v>15.913500000000001</v>
      </c>
      <c r="AI166" s="153">
        <f t="shared" ref="AI166" si="367">AH166*(1+AI167)</f>
        <v>15.913500000000001</v>
      </c>
      <c r="AJ166" s="153">
        <f t="shared" ref="AJ166" si="368">AI166*(1+AJ167)</f>
        <v>15.913500000000001</v>
      </c>
      <c r="AK166" s="153">
        <f t="shared" ref="AK166" si="369">AJ166*(1+AK167)</f>
        <v>15.913500000000001</v>
      </c>
      <c r="AL166" s="153">
        <f t="shared" ref="AL166" si="370">AK166*(1+AL167)</f>
        <v>15.913500000000001</v>
      </c>
      <c r="AM166" s="153">
        <f t="shared" ref="AM166" si="371">AL166*(1+AM167)</f>
        <v>15.913500000000001</v>
      </c>
      <c r="AW166" s="154">
        <f>AM166*(1+AW167)</f>
        <v>15.913500000000001</v>
      </c>
      <c r="AX166" s="153">
        <f>AW166*(1+AX167)</f>
        <v>15.913500000000001</v>
      </c>
      <c r="AY166" s="153">
        <f t="shared" ref="AY166" si="372">AX166*(1+AY167)</f>
        <v>15.913500000000001</v>
      </c>
      <c r="AZ166" s="153">
        <f t="shared" ref="AZ166" si="373">AY166*(1+AZ167)</f>
        <v>15.913500000000001</v>
      </c>
      <c r="BA166" s="153">
        <f t="shared" ref="BA166" si="374">AZ166*(1+BA167)</f>
        <v>15.913500000000001</v>
      </c>
      <c r="BB166" s="153">
        <f t="shared" ref="BB166" si="375">BA166*(1+BB167)</f>
        <v>15.913500000000001</v>
      </c>
      <c r="BC166" s="153">
        <f t="shared" ref="BC166" si="376">BB166*(1+BC167)</f>
        <v>16.390905</v>
      </c>
      <c r="BD166" s="153">
        <f t="shared" ref="BD166" si="377">BC166*(1+BD167)</f>
        <v>16.390905</v>
      </c>
      <c r="BE166" s="153">
        <f t="shared" ref="BE166" si="378">BD166*(1+BE167)</f>
        <v>16.390905</v>
      </c>
      <c r="BF166" s="153">
        <f t="shared" ref="BF166" si="379">BE166*(1+BF167)</f>
        <v>16.390905</v>
      </c>
      <c r="BG166" s="153">
        <f t="shared" ref="BG166" si="380">BF166*(1+BG167)</f>
        <v>16.390905</v>
      </c>
      <c r="BH166" s="153">
        <f t="shared" ref="BH166" si="381">BG166*(1+BH167)</f>
        <v>16.390905</v>
      </c>
    </row>
    <row r="167" spans="2:67" ht="18" customHeight="1" x14ac:dyDescent="0.25">
      <c r="B167" s="113"/>
      <c r="C167" s="113"/>
      <c r="D167" s="113"/>
      <c r="E167" s="118" t="s">
        <v>6</v>
      </c>
      <c r="H167" s="133">
        <v>0</v>
      </c>
      <c r="I167" s="133">
        <v>0</v>
      </c>
      <c r="J167" s="133">
        <v>0</v>
      </c>
      <c r="K167" s="133">
        <v>0</v>
      </c>
      <c r="L167" s="133">
        <v>0</v>
      </c>
      <c r="M167" s="133">
        <v>0.03</v>
      </c>
      <c r="N167" s="133">
        <v>0</v>
      </c>
      <c r="O167" s="133">
        <v>0</v>
      </c>
      <c r="P167" s="133">
        <v>0</v>
      </c>
      <c r="Q167" s="133">
        <v>0</v>
      </c>
      <c r="R167" s="133">
        <v>0</v>
      </c>
      <c r="AB167" s="133">
        <v>0</v>
      </c>
      <c r="AC167" s="133">
        <v>0</v>
      </c>
      <c r="AD167" s="133">
        <v>0</v>
      </c>
      <c r="AE167" s="133">
        <v>0</v>
      </c>
      <c r="AF167" s="133">
        <v>0</v>
      </c>
      <c r="AG167" s="133">
        <v>0</v>
      </c>
      <c r="AH167" s="133">
        <v>0.03</v>
      </c>
      <c r="AI167" s="133">
        <v>0</v>
      </c>
      <c r="AJ167" s="133">
        <v>0</v>
      </c>
      <c r="AK167" s="133">
        <v>0</v>
      </c>
      <c r="AL167" s="133">
        <v>0</v>
      </c>
      <c r="AM167" s="133">
        <v>0</v>
      </c>
      <c r="AW167" s="133">
        <v>0</v>
      </c>
      <c r="AX167" s="133">
        <v>0</v>
      </c>
      <c r="AY167" s="133">
        <v>0</v>
      </c>
      <c r="AZ167" s="133">
        <v>0</v>
      </c>
      <c r="BA167" s="133">
        <v>0</v>
      </c>
      <c r="BB167" s="133">
        <v>0</v>
      </c>
      <c r="BC167" s="133">
        <v>0.03</v>
      </c>
      <c r="BD167" s="133">
        <v>0</v>
      </c>
      <c r="BE167" s="133">
        <v>0</v>
      </c>
      <c r="BF167" s="133">
        <v>0</v>
      </c>
      <c r="BG167" s="133">
        <v>0</v>
      </c>
      <c r="BH167" s="133">
        <v>0</v>
      </c>
    </row>
    <row r="168" spans="2:67" ht="18" customHeight="1" x14ac:dyDescent="0.25">
      <c r="B168" s="113"/>
      <c r="C168" s="113"/>
      <c r="D168" s="113"/>
      <c r="E168" s="113"/>
    </row>
    <row r="169" spans="2:67" ht="18" customHeight="1" x14ac:dyDescent="0.25">
      <c r="B169" s="113"/>
      <c r="C169" s="113"/>
      <c r="D169" s="113" t="s">
        <v>42</v>
      </c>
      <c r="E169" s="113"/>
      <c r="G169" s="155">
        <v>0.3</v>
      </c>
      <c r="H169" s="155">
        <v>0.3</v>
      </c>
      <c r="I169" s="155">
        <v>0.3</v>
      </c>
      <c r="J169" s="155">
        <v>0.3</v>
      </c>
      <c r="K169" s="155">
        <v>0.3</v>
      </c>
      <c r="L169" s="155">
        <v>0.3</v>
      </c>
      <c r="M169" s="155">
        <v>0.3</v>
      </c>
      <c r="N169" s="155">
        <v>0.3</v>
      </c>
      <c r="O169" s="155">
        <v>0.3</v>
      </c>
      <c r="P169" s="155">
        <v>0.3</v>
      </c>
      <c r="Q169" s="155">
        <v>0.3</v>
      </c>
      <c r="R169" s="155">
        <v>0.3</v>
      </c>
      <c r="AB169" s="155">
        <v>0.3</v>
      </c>
      <c r="AC169" s="155">
        <v>0.3</v>
      </c>
      <c r="AD169" s="155">
        <v>0.3</v>
      </c>
      <c r="AE169" s="155">
        <v>0.3</v>
      </c>
      <c r="AF169" s="155">
        <v>0.3</v>
      </c>
      <c r="AG169" s="155">
        <v>0.3</v>
      </c>
      <c r="AH169" s="155">
        <v>0.3</v>
      </c>
      <c r="AI169" s="155">
        <v>0.3</v>
      </c>
      <c r="AJ169" s="155">
        <v>0.3</v>
      </c>
      <c r="AK169" s="155">
        <v>0.3</v>
      </c>
      <c r="AL169" s="155">
        <v>0.3</v>
      </c>
      <c r="AM169" s="155">
        <v>0.3</v>
      </c>
      <c r="AW169" s="155">
        <v>0.3</v>
      </c>
      <c r="AX169" s="155">
        <v>0.3</v>
      </c>
      <c r="AY169" s="155">
        <v>0.3</v>
      </c>
      <c r="AZ169" s="155">
        <v>0.3</v>
      </c>
      <c r="BA169" s="155">
        <v>0.3</v>
      </c>
      <c r="BB169" s="155">
        <v>0.3</v>
      </c>
      <c r="BC169" s="155">
        <v>0.3</v>
      </c>
      <c r="BD169" s="155">
        <v>0.3</v>
      </c>
      <c r="BE169" s="155">
        <v>0.3</v>
      </c>
      <c r="BF169" s="155">
        <v>0.3</v>
      </c>
      <c r="BG169" s="155">
        <v>0.3</v>
      </c>
      <c r="BH169" s="155">
        <v>0.3</v>
      </c>
    </row>
    <row r="170" spans="2:67" ht="18" customHeight="1" x14ac:dyDescent="0.25">
      <c r="B170" s="113"/>
      <c r="C170" s="113"/>
      <c r="D170" s="113" t="s">
        <v>44</v>
      </c>
      <c r="E170" s="113"/>
      <c r="G170" s="153">
        <f>G166*G169</f>
        <v>4.5</v>
      </c>
      <c r="H170" s="153">
        <f t="shared" ref="H170:R170" si="382">H166*H169</f>
        <v>4.5</v>
      </c>
      <c r="I170" s="153">
        <f t="shared" si="382"/>
        <v>4.5</v>
      </c>
      <c r="J170" s="153">
        <f t="shared" si="382"/>
        <v>4.5</v>
      </c>
      <c r="K170" s="153">
        <f t="shared" si="382"/>
        <v>4.5</v>
      </c>
      <c r="L170" s="153">
        <f t="shared" si="382"/>
        <v>4.5</v>
      </c>
      <c r="M170" s="153">
        <f t="shared" si="382"/>
        <v>4.6349999999999998</v>
      </c>
      <c r="N170" s="153">
        <f t="shared" si="382"/>
        <v>4.6349999999999998</v>
      </c>
      <c r="O170" s="153">
        <f t="shared" si="382"/>
        <v>4.6349999999999998</v>
      </c>
      <c r="P170" s="153">
        <f t="shared" si="382"/>
        <v>4.6349999999999998</v>
      </c>
      <c r="Q170" s="153">
        <f t="shared" si="382"/>
        <v>4.6349999999999998</v>
      </c>
      <c r="R170" s="153">
        <f t="shared" si="382"/>
        <v>4.6349999999999998</v>
      </c>
      <c r="AB170" s="153">
        <f>AB166*AB169</f>
        <v>4.6349999999999998</v>
      </c>
      <c r="AC170" s="153">
        <f t="shared" ref="AC170:AM170" si="383">AC166*AC169</f>
        <v>4.6349999999999998</v>
      </c>
      <c r="AD170" s="153">
        <f t="shared" si="383"/>
        <v>4.6349999999999998</v>
      </c>
      <c r="AE170" s="153">
        <f t="shared" si="383"/>
        <v>4.6349999999999998</v>
      </c>
      <c r="AF170" s="153">
        <f t="shared" si="383"/>
        <v>4.6349999999999998</v>
      </c>
      <c r="AG170" s="153">
        <f t="shared" si="383"/>
        <v>4.6349999999999998</v>
      </c>
      <c r="AH170" s="153">
        <f t="shared" si="383"/>
        <v>4.7740499999999999</v>
      </c>
      <c r="AI170" s="153">
        <f t="shared" si="383"/>
        <v>4.7740499999999999</v>
      </c>
      <c r="AJ170" s="153">
        <f t="shared" si="383"/>
        <v>4.7740499999999999</v>
      </c>
      <c r="AK170" s="153">
        <f t="shared" si="383"/>
        <v>4.7740499999999999</v>
      </c>
      <c r="AL170" s="153">
        <f t="shared" si="383"/>
        <v>4.7740499999999999</v>
      </c>
      <c r="AM170" s="153">
        <f t="shared" si="383"/>
        <v>4.7740499999999999</v>
      </c>
      <c r="AW170" s="153">
        <f>AW166*AW169</f>
        <v>4.7740499999999999</v>
      </c>
      <c r="AX170" s="153">
        <f t="shared" ref="AX170:BH170" si="384">AX166*AX169</f>
        <v>4.7740499999999999</v>
      </c>
      <c r="AY170" s="153">
        <f t="shared" si="384"/>
        <v>4.7740499999999999</v>
      </c>
      <c r="AZ170" s="153">
        <f t="shared" si="384"/>
        <v>4.7740499999999999</v>
      </c>
      <c r="BA170" s="153">
        <f t="shared" si="384"/>
        <v>4.7740499999999999</v>
      </c>
      <c r="BB170" s="153">
        <f t="shared" si="384"/>
        <v>4.7740499999999999</v>
      </c>
      <c r="BC170" s="153">
        <f t="shared" si="384"/>
        <v>4.9172715</v>
      </c>
      <c r="BD170" s="153">
        <f t="shared" si="384"/>
        <v>4.9172715</v>
      </c>
      <c r="BE170" s="153">
        <f t="shared" si="384"/>
        <v>4.9172715</v>
      </c>
      <c r="BF170" s="153">
        <f t="shared" si="384"/>
        <v>4.9172715</v>
      </c>
      <c r="BG170" s="153">
        <f t="shared" si="384"/>
        <v>4.9172715</v>
      </c>
      <c r="BH170" s="153">
        <f t="shared" si="384"/>
        <v>4.9172715</v>
      </c>
    </row>
    <row r="171" spans="2:67" ht="18" customHeight="1" x14ac:dyDescent="0.25">
      <c r="B171" s="113"/>
      <c r="C171" s="113"/>
      <c r="D171" s="113"/>
      <c r="E171" s="113"/>
    </row>
    <row r="172" spans="2:67" ht="18" customHeight="1" x14ac:dyDescent="0.25">
      <c r="B172" s="113"/>
      <c r="C172" s="113"/>
      <c r="D172" s="113" t="s">
        <v>45</v>
      </c>
      <c r="E172" s="113"/>
      <c r="G172" s="155">
        <v>0.3</v>
      </c>
      <c r="H172" s="155">
        <v>0.3</v>
      </c>
      <c r="I172" s="155">
        <v>0.3</v>
      </c>
      <c r="J172" s="155">
        <v>0.3</v>
      </c>
      <c r="K172" s="155">
        <v>0.3</v>
      </c>
      <c r="L172" s="155">
        <v>0.3</v>
      </c>
      <c r="M172" s="155">
        <v>0.3</v>
      </c>
      <c r="N172" s="155">
        <v>0.3</v>
      </c>
      <c r="O172" s="155">
        <v>0.3</v>
      </c>
      <c r="P172" s="155">
        <v>0.3</v>
      </c>
      <c r="Q172" s="155">
        <v>0.3</v>
      </c>
      <c r="R172" s="155">
        <v>0.3</v>
      </c>
      <c r="AB172" s="155">
        <v>0.3</v>
      </c>
      <c r="AC172" s="155">
        <v>0.3</v>
      </c>
      <c r="AD172" s="155">
        <v>0.3</v>
      </c>
      <c r="AE172" s="155">
        <v>0.3</v>
      </c>
      <c r="AF172" s="155">
        <v>0.3</v>
      </c>
      <c r="AG172" s="155">
        <v>0.3</v>
      </c>
      <c r="AH172" s="155">
        <v>0.3</v>
      </c>
      <c r="AI172" s="155">
        <v>0.3</v>
      </c>
      <c r="AJ172" s="155">
        <v>0.3</v>
      </c>
      <c r="AK172" s="155">
        <v>0.3</v>
      </c>
      <c r="AL172" s="155">
        <v>0.3</v>
      </c>
      <c r="AM172" s="155">
        <v>0.3</v>
      </c>
      <c r="AW172" s="155">
        <v>0.3</v>
      </c>
      <c r="AX172" s="155">
        <v>0.3</v>
      </c>
      <c r="AY172" s="155">
        <v>0.3</v>
      </c>
      <c r="AZ172" s="155">
        <v>0.3</v>
      </c>
      <c r="BA172" s="155">
        <v>0.3</v>
      </c>
      <c r="BB172" s="155">
        <v>0.3</v>
      </c>
      <c r="BC172" s="155">
        <v>0.3</v>
      </c>
      <c r="BD172" s="155">
        <v>0.3</v>
      </c>
      <c r="BE172" s="155">
        <v>0.3</v>
      </c>
      <c r="BF172" s="155">
        <v>0.3</v>
      </c>
      <c r="BG172" s="155">
        <v>0.3</v>
      </c>
      <c r="BH172" s="155">
        <v>0.3</v>
      </c>
    </row>
    <row r="173" spans="2:67" ht="18" customHeight="1" x14ac:dyDescent="0.25">
      <c r="B173" s="113"/>
      <c r="C173" s="113"/>
      <c r="D173" s="113" t="s">
        <v>46</v>
      </c>
      <c r="E173" s="113"/>
      <c r="G173" s="153">
        <f>G166*G172</f>
        <v>4.5</v>
      </c>
      <c r="H173" s="153">
        <f t="shared" ref="H173:R173" si="385">H166*H172</f>
        <v>4.5</v>
      </c>
      <c r="I173" s="153">
        <f t="shared" si="385"/>
        <v>4.5</v>
      </c>
      <c r="J173" s="153">
        <f t="shared" si="385"/>
        <v>4.5</v>
      </c>
      <c r="K173" s="153">
        <f t="shared" si="385"/>
        <v>4.5</v>
      </c>
      <c r="L173" s="153">
        <f t="shared" si="385"/>
        <v>4.5</v>
      </c>
      <c r="M173" s="153">
        <f t="shared" si="385"/>
        <v>4.6349999999999998</v>
      </c>
      <c r="N173" s="153">
        <f t="shared" si="385"/>
        <v>4.6349999999999998</v>
      </c>
      <c r="O173" s="153">
        <f t="shared" si="385"/>
        <v>4.6349999999999998</v>
      </c>
      <c r="P173" s="153">
        <f t="shared" si="385"/>
        <v>4.6349999999999998</v>
      </c>
      <c r="Q173" s="153">
        <f t="shared" si="385"/>
        <v>4.6349999999999998</v>
      </c>
      <c r="R173" s="153">
        <f t="shared" si="385"/>
        <v>4.6349999999999998</v>
      </c>
      <c r="AB173" s="153">
        <f>AB166*AB172</f>
        <v>4.6349999999999998</v>
      </c>
      <c r="AC173" s="153">
        <f t="shared" ref="AC173:AM173" si="386">AC166*AC172</f>
        <v>4.6349999999999998</v>
      </c>
      <c r="AD173" s="153">
        <f t="shared" si="386"/>
        <v>4.6349999999999998</v>
      </c>
      <c r="AE173" s="153">
        <f t="shared" si="386"/>
        <v>4.6349999999999998</v>
      </c>
      <c r="AF173" s="153">
        <f t="shared" si="386"/>
        <v>4.6349999999999998</v>
      </c>
      <c r="AG173" s="153">
        <f t="shared" si="386"/>
        <v>4.6349999999999998</v>
      </c>
      <c r="AH173" s="153">
        <f t="shared" si="386"/>
        <v>4.7740499999999999</v>
      </c>
      <c r="AI173" s="153">
        <f t="shared" si="386"/>
        <v>4.7740499999999999</v>
      </c>
      <c r="AJ173" s="153">
        <f t="shared" si="386"/>
        <v>4.7740499999999999</v>
      </c>
      <c r="AK173" s="153">
        <f t="shared" si="386"/>
        <v>4.7740499999999999</v>
      </c>
      <c r="AL173" s="153">
        <f t="shared" si="386"/>
        <v>4.7740499999999999</v>
      </c>
      <c r="AM173" s="153">
        <f t="shared" si="386"/>
        <v>4.7740499999999999</v>
      </c>
      <c r="AW173" s="153">
        <f>AW166*AW172</f>
        <v>4.7740499999999999</v>
      </c>
      <c r="AX173" s="153">
        <f t="shared" ref="AX173:BH173" si="387">AX166*AX172</f>
        <v>4.7740499999999999</v>
      </c>
      <c r="AY173" s="153">
        <f t="shared" si="387"/>
        <v>4.7740499999999999</v>
      </c>
      <c r="AZ173" s="153">
        <f t="shared" si="387"/>
        <v>4.7740499999999999</v>
      </c>
      <c r="BA173" s="153">
        <f t="shared" si="387"/>
        <v>4.7740499999999999</v>
      </c>
      <c r="BB173" s="153">
        <f t="shared" si="387"/>
        <v>4.7740499999999999</v>
      </c>
      <c r="BC173" s="153">
        <f t="shared" si="387"/>
        <v>4.9172715</v>
      </c>
      <c r="BD173" s="153">
        <f t="shared" si="387"/>
        <v>4.9172715</v>
      </c>
      <c r="BE173" s="153">
        <f t="shared" si="387"/>
        <v>4.9172715</v>
      </c>
      <c r="BF173" s="153">
        <f t="shared" si="387"/>
        <v>4.9172715</v>
      </c>
      <c r="BG173" s="153">
        <f t="shared" si="387"/>
        <v>4.9172715</v>
      </c>
      <c r="BH173" s="153">
        <f t="shared" si="387"/>
        <v>4.9172715</v>
      </c>
    </row>
    <row r="174" spans="2:67" ht="18" customHeight="1" x14ac:dyDescent="0.25">
      <c r="B174" s="113"/>
      <c r="C174" s="113"/>
      <c r="D174" s="113"/>
      <c r="E174" s="113"/>
    </row>
    <row r="175" spans="2:67" ht="18" customHeight="1" x14ac:dyDescent="0.25">
      <c r="B175" s="113"/>
      <c r="C175" s="113"/>
      <c r="D175" s="113" t="s">
        <v>47</v>
      </c>
      <c r="E175" s="113"/>
      <c r="G175" s="152">
        <v>5</v>
      </c>
      <c r="H175" s="152">
        <v>5</v>
      </c>
      <c r="I175" s="152">
        <v>5</v>
      </c>
      <c r="J175" s="152">
        <v>5</v>
      </c>
      <c r="K175" s="152">
        <v>5</v>
      </c>
      <c r="L175" s="152">
        <v>5</v>
      </c>
      <c r="M175" s="152">
        <v>5</v>
      </c>
      <c r="N175" s="152">
        <v>5</v>
      </c>
      <c r="O175" s="152">
        <v>5</v>
      </c>
      <c r="P175" s="152">
        <v>5</v>
      </c>
      <c r="Q175" s="152">
        <v>5</v>
      </c>
      <c r="R175" s="152">
        <v>5</v>
      </c>
      <c r="AB175" s="152">
        <v>5</v>
      </c>
      <c r="AC175" s="152">
        <v>5</v>
      </c>
      <c r="AD175" s="152">
        <v>5</v>
      </c>
      <c r="AE175" s="152">
        <v>5</v>
      </c>
      <c r="AF175" s="152">
        <v>5</v>
      </c>
      <c r="AG175" s="152">
        <v>5</v>
      </c>
      <c r="AH175" s="152">
        <v>5</v>
      </c>
      <c r="AI175" s="152">
        <v>5</v>
      </c>
      <c r="AJ175" s="152">
        <v>5</v>
      </c>
      <c r="AK175" s="152">
        <v>5</v>
      </c>
      <c r="AL175" s="152">
        <v>5</v>
      </c>
      <c r="AM175" s="152">
        <v>5</v>
      </c>
      <c r="AW175" s="152">
        <v>5</v>
      </c>
      <c r="AX175" s="152">
        <v>5</v>
      </c>
      <c r="AY175" s="152">
        <v>5</v>
      </c>
      <c r="AZ175" s="152">
        <v>5</v>
      </c>
      <c r="BA175" s="152">
        <v>5</v>
      </c>
      <c r="BB175" s="152">
        <v>5</v>
      </c>
      <c r="BC175" s="152">
        <v>5</v>
      </c>
      <c r="BD175" s="152">
        <v>5</v>
      </c>
      <c r="BE175" s="152">
        <v>5</v>
      </c>
      <c r="BF175" s="152">
        <v>5</v>
      </c>
      <c r="BG175" s="152">
        <v>5</v>
      </c>
      <c r="BH175" s="152">
        <v>5</v>
      </c>
    </row>
    <row r="176" spans="2:67" ht="18" customHeight="1" x14ac:dyDescent="0.25">
      <c r="B176" s="113"/>
      <c r="C176" s="113"/>
      <c r="D176" s="113"/>
      <c r="E176" s="113"/>
    </row>
    <row r="177" spans="2:67" ht="18" customHeight="1" x14ac:dyDescent="0.25">
      <c r="B177" s="113"/>
      <c r="C177" s="113"/>
      <c r="D177" s="113" t="s">
        <v>48</v>
      </c>
      <c r="E177" s="113"/>
      <c r="G177" s="153">
        <f>SUM(G166,G170,G173,G175)</f>
        <v>29</v>
      </c>
      <c r="H177" s="153">
        <f t="shared" ref="H177:R177" si="388">SUM(H166,H170,H173,H175)</f>
        <v>29</v>
      </c>
      <c r="I177" s="153">
        <f t="shared" si="388"/>
        <v>29</v>
      </c>
      <c r="J177" s="153">
        <f t="shared" si="388"/>
        <v>29</v>
      </c>
      <c r="K177" s="153">
        <f t="shared" si="388"/>
        <v>29</v>
      </c>
      <c r="L177" s="153">
        <f t="shared" si="388"/>
        <v>29</v>
      </c>
      <c r="M177" s="153">
        <f t="shared" si="388"/>
        <v>29.72</v>
      </c>
      <c r="N177" s="153">
        <f t="shared" si="388"/>
        <v>29.72</v>
      </c>
      <c r="O177" s="153">
        <f t="shared" si="388"/>
        <v>29.72</v>
      </c>
      <c r="P177" s="153">
        <f t="shared" si="388"/>
        <v>29.72</v>
      </c>
      <c r="Q177" s="153">
        <f t="shared" si="388"/>
        <v>29.72</v>
      </c>
      <c r="R177" s="153">
        <f t="shared" si="388"/>
        <v>29.72</v>
      </c>
      <c r="AB177" s="153">
        <f>SUM(AB166,AB170,AB173,AB175)</f>
        <v>29.72</v>
      </c>
      <c r="AC177" s="153">
        <f t="shared" ref="AC177:AM177" si="389">SUM(AC166,AC170,AC173,AC175)</f>
        <v>29.72</v>
      </c>
      <c r="AD177" s="153">
        <f t="shared" si="389"/>
        <v>29.72</v>
      </c>
      <c r="AE177" s="153">
        <f t="shared" si="389"/>
        <v>29.72</v>
      </c>
      <c r="AF177" s="153">
        <f t="shared" si="389"/>
        <v>29.72</v>
      </c>
      <c r="AG177" s="153">
        <f t="shared" si="389"/>
        <v>29.72</v>
      </c>
      <c r="AH177" s="153">
        <f t="shared" si="389"/>
        <v>30.461600000000001</v>
      </c>
      <c r="AI177" s="153">
        <f t="shared" si="389"/>
        <v>30.461600000000001</v>
      </c>
      <c r="AJ177" s="153">
        <f t="shared" si="389"/>
        <v>30.461600000000001</v>
      </c>
      <c r="AK177" s="153">
        <f t="shared" si="389"/>
        <v>30.461600000000001</v>
      </c>
      <c r="AL177" s="153">
        <f t="shared" si="389"/>
        <v>30.461600000000001</v>
      </c>
      <c r="AM177" s="153">
        <f t="shared" si="389"/>
        <v>30.461600000000001</v>
      </c>
      <c r="AW177" s="153">
        <f>SUM(AW166,AW170,AW173,AW175)</f>
        <v>30.461600000000001</v>
      </c>
      <c r="AX177" s="153">
        <f t="shared" ref="AX177:BH177" si="390">SUM(AX166,AX170,AX173,AX175)</f>
        <v>30.461600000000001</v>
      </c>
      <c r="AY177" s="153">
        <f t="shared" si="390"/>
        <v>30.461600000000001</v>
      </c>
      <c r="AZ177" s="153">
        <f t="shared" si="390"/>
        <v>30.461600000000001</v>
      </c>
      <c r="BA177" s="153">
        <f t="shared" si="390"/>
        <v>30.461600000000001</v>
      </c>
      <c r="BB177" s="153">
        <f t="shared" si="390"/>
        <v>30.461600000000001</v>
      </c>
      <c r="BC177" s="153">
        <f t="shared" si="390"/>
        <v>31.225448</v>
      </c>
      <c r="BD177" s="153">
        <f t="shared" si="390"/>
        <v>31.225448</v>
      </c>
      <c r="BE177" s="153">
        <f t="shared" si="390"/>
        <v>31.225448</v>
      </c>
      <c r="BF177" s="153">
        <f t="shared" si="390"/>
        <v>31.225448</v>
      </c>
      <c r="BG177" s="153">
        <f t="shared" si="390"/>
        <v>31.225448</v>
      </c>
      <c r="BH177" s="153">
        <f t="shared" si="390"/>
        <v>31.225448</v>
      </c>
    </row>
    <row r="178" spans="2:67" ht="18" customHeight="1" x14ac:dyDescent="0.25">
      <c r="B178" s="113"/>
      <c r="C178" s="113"/>
      <c r="D178" s="113" t="s">
        <v>49</v>
      </c>
      <c r="E178" s="113"/>
      <c r="G178" s="153">
        <f>G164*G177</f>
        <v>290</v>
      </c>
      <c r="H178" s="153">
        <f t="shared" ref="H178:R178" si="391">H164*H177</f>
        <v>290</v>
      </c>
      <c r="I178" s="153">
        <f t="shared" si="391"/>
        <v>290</v>
      </c>
      <c r="J178" s="153">
        <f t="shared" si="391"/>
        <v>290</v>
      </c>
      <c r="K178" s="153">
        <f t="shared" si="391"/>
        <v>290</v>
      </c>
      <c r="L178" s="153">
        <f t="shared" si="391"/>
        <v>290</v>
      </c>
      <c r="M178" s="153">
        <f t="shared" si="391"/>
        <v>297.2</v>
      </c>
      <c r="N178" s="153">
        <f t="shared" si="391"/>
        <v>297.2</v>
      </c>
      <c r="O178" s="153">
        <f t="shared" si="391"/>
        <v>297.2</v>
      </c>
      <c r="P178" s="153">
        <f t="shared" si="391"/>
        <v>297.2</v>
      </c>
      <c r="Q178" s="153">
        <f t="shared" si="391"/>
        <v>297.2</v>
      </c>
      <c r="R178" s="153">
        <f t="shared" si="391"/>
        <v>297.2</v>
      </c>
      <c r="T178" s="156"/>
      <c r="U178" s="156"/>
      <c r="V178" s="156"/>
      <c r="W178" s="156"/>
      <c r="X178" s="156"/>
      <c r="Y178" s="156"/>
      <c r="AB178" s="153">
        <f>AB164*AB177</f>
        <v>297.2</v>
      </c>
      <c r="AC178" s="153">
        <f t="shared" ref="AC178:AM178" si="392">AC164*AC177</f>
        <v>297.2</v>
      </c>
      <c r="AD178" s="153">
        <f t="shared" si="392"/>
        <v>297.2</v>
      </c>
      <c r="AE178" s="153">
        <f t="shared" si="392"/>
        <v>297.2</v>
      </c>
      <c r="AF178" s="153">
        <f t="shared" si="392"/>
        <v>297.2</v>
      </c>
      <c r="AG178" s="153">
        <f t="shared" si="392"/>
        <v>297.2</v>
      </c>
      <c r="AH178" s="153">
        <f t="shared" si="392"/>
        <v>304.61599999999999</v>
      </c>
      <c r="AI178" s="153">
        <f t="shared" si="392"/>
        <v>304.61599999999999</v>
      </c>
      <c r="AJ178" s="153">
        <f t="shared" si="392"/>
        <v>304.61599999999999</v>
      </c>
      <c r="AK178" s="153">
        <f t="shared" si="392"/>
        <v>304.61599999999999</v>
      </c>
      <c r="AL178" s="153">
        <f t="shared" si="392"/>
        <v>304.61599999999999</v>
      </c>
      <c r="AM178" s="153">
        <f t="shared" si="392"/>
        <v>304.61599999999999</v>
      </c>
      <c r="AO178" s="156"/>
      <c r="AP178" s="156"/>
      <c r="AQ178" s="156"/>
      <c r="AR178" s="156"/>
      <c r="AS178" s="156"/>
      <c r="AT178" s="156"/>
      <c r="AW178" s="153">
        <f>AW164*AW177</f>
        <v>304.61599999999999</v>
      </c>
      <c r="AX178" s="153">
        <f t="shared" ref="AX178:BH178" si="393">AX164*AX177</f>
        <v>304.61599999999999</v>
      </c>
      <c r="AY178" s="153">
        <f t="shared" si="393"/>
        <v>304.61599999999999</v>
      </c>
      <c r="AZ178" s="153">
        <f t="shared" si="393"/>
        <v>304.61599999999999</v>
      </c>
      <c r="BA178" s="153">
        <f t="shared" si="393"/>
        <v>304.61599999999999</v>
      </c>
      <c r="BB178" s="153">
        <f t="shared" si="393"/>
        <v>304.61599999999999</v>
      </c>
      <c r="BC178" s="153">
        <f t="shared" si="393"/>
        <v>312.25448</v>
      </c>
      <c r="BD178" s="153">
        <f t="shared" si="393"/>
        <v>312.25448</v>
      </c>
      <c r="BE178" s="153">
        <f t="shared" si="393"/>
        <v>312.25448</v>
      </c>
      <c r="BF178" s="153">
        <f t="shared" si="393"/>
        <v>312.25448</v>
      </c>
      <c r="BG178" s="153">
        <f t="shared" si="393"/>
        <v>312.25448</v>
      </c>
      <c r="BH178" s="153">
        <f t="shared" si="393"/>
        <v>312.25448</v>
      </c>
      <c r="BJ178" s="156"/>
      <c r="BK178" s="156"/>
      <c r="BL178" s="156"/>
      <c r="BM178" s="156"/>
      <c r="BN178" s="156"/>
      <c r="BO178" s="156"/>
    </row>
    <row r="179" spans="2:67" ht="18" customHeight="1" x14ac:dyDescent="0.25">
      <c r="B179" s="113"/>
      <c r="C179" s="113"/>
      <c r="D179" s="113"/>
      <c r="E179" s="113"/>
    </row>
    <row r="180" spans="2:67" ht="18" customHeight="1" x14ac:dyDescent="0.25">
      <c r="B180" s="113"/>
      <c r="C180" s="113" t="s">
        <v>50</v>
      </c>
      <c r="D180" s="113"/>
      <c r="E180" s="113"/>
    </row>
    <row r="181" spans="2:67" ht="18" customHeight="1" x14ac:dyDescent="0.25">
      <c r="B181" s="113"/>
      <c r="C181" s="113"/>
      <c r="D181" s="113" t="s">
        <v>41</v>
      </c>
      <c r="E181" s="113"/>
      <c r="G181" s="119">
        <v>15</v>
      </c>
      <c r="H181" s="119">
        <v>15</v>
      </c>
      <c r="I181" s="119">
        <v>15</v>
      </c>
      <c r="J181" s="119">
        <v>15</v>
      </c>
      <c r="K181" s="119">
        <v>15</v>
      </c>
      <c r="L181" s="119">
        <v>15</v>
      </c>
      <c r="M181" s="119">
        <v>15</v>
      </c>
      <c r="N181" s="119">
        <v>15</v>
      </c>
      <c r="O181" s="119">
        <v>15</v>
      </c>
      <c r="P181" s="119">
        <v>15</v>
      </c>
      <c r="Q181" s="119">
        <v>15</v>
      </c>
      <c r="R181" s="119">
        <v>15</v>
      </c>
      <c r="AB181" s="119">
        <v>15</v>
      </c>
      <c r="AC181" s="119">
        <v>15</v>
      </c>
      <c r="AD181" s="119">
        <v>15</v>
      </c>
      <c r="AE181" s="119">
        <v>15</v>
      </c>
      <c r="AF181" s="119">
        <v>15</v>
      </c>
      <c r="AG181" s="119">
        <v>15</v>
      </c>
      <c r="AH181" s="119">
        <v>15</v>
      </c>
      <c r="AI181" s="119">
        <v>15</v>
      </c>
      <c r="AJ181" s="119">
        <v>15</v>
      </c>
      <c r="AK181" s="119">
        <v>15</v>
      </c>
      <c r="AL181" s="119">
        <v>15</v>
      </c>
      <c r="AM181" s="119">
        <v>15</v>
      </c>
      <c r="AW181" s="119">
        <v>15</v>
      </c>
      <c r="AX181" s="119">
        <v>15</v>
      </c>
      <c r="AY181" s="119">
        <v>15</v>
      </c>
      <c r="AZ181" s="119">
        <v>15</v>
      </c>
      <c r="BA181" s="119">
        <v>15</v>
      </c>
      <c r="BB181" s="119">
        <v>15</v>
      </c>
      <c r="BC181" s="119">
        <v>15</v>
      </c>
      <c r="BD181" s="119">
        <v>15</v>
      </c>
      <c r="BE181" s="119">
        <v>15</v>
      </c>
      <c r="BF181" s="119">
        <v>15</v>
      </c>
      <c r="BG181" s="119">
        <v>15</v>
      </c>
      <c r="BH181" s="119">
        <v>15</v>
      </c>
    </row>
    <row r="182" spans="2:67" ht="18" customHeight="1" x14ac:dyDescent="0.25">
      <c r="B182" s="113"/>
      <c r="C182" s="113"/>
      <c r="D182" s="113"/>
      <c r="E182" s="113"/>
    </row>
    <row r="183" spans="2:67" ht="18" customHeight="1" x14ac:dyDescent="0.25">
      <c r="B183" s="113"/>
      <c r="C183" s="113"/>
      <c r="D183" s="113" t="s">
        <v>43</v>
      </c>
      <c r="E183" s="113"/>
      <c r="G183" s="152">
        <f>140/12</f>
        <v>11.666666666666666</v>
      </c>
      <c r="H183" s="153">
        <f>G183*(1+H184)</f>
        <v>11.666666666666666</v>
      </c>
      <c r="I183" s="153">
        <f t="shared" ref="I183" si="394">H183*(1+I184)</f>
        <v>11.666666666666666</v>
      </c>
      <c r="J183" s="153">
        <f t="shared" ref="J183" si="395">I183*(1+J184)</f>
        <v>11.666666666666666</v>
      </c>
      <c r="K183" s="153">
        <f t="shared" ref="K183" si="396">J183*(1+K184)</f>
        <v>11.666666666666666</v>
      </c>
      <c r="L183" s="153">
        <f t="shared" ref="L183" si="397">K183*(1+L184)</f>
        <v>11.666666666666666</v>
      </c>
      <c r="M183" s="153">
        <f t="shared" ref="M183" si="398">L183*(1+M184)</f>
        <v>12.016666666666666</v>
      </c>
      <c r="N183" s="153">
        <f t="shared" ref="N183" si="399">M183*(1+N184)</f>
        <v>12.016666666666666</v>
      </c>
      <c r="O183" s="153">
        <f t="shared" ref="O183" si="400">N183*(1+O184)</f>
        <v>12.016666666666666</v>
      </c>
      <c r="P183" s="153">
        <f t="shared" ref="P183" si="401">O183*(1+P184)</f>
        <v>12.016666666666666</v>
      </c>
      <c r="Q183" s="153">
        <f t="shared" ref="Q183" si="402">P183*(1+Q184)</f>
        <v>12.016666666666666</v>
      </c>
      <c r="R183" s="153">
        <f t="shared" ref="R183" si="403">Q183*(1+R184)</f>
        <v>12.016666666666666</v>
      </c>
      <c r="AB183" s="154">
        <f>R183*(1+AB184)</f>
        <v>12.016666666666666</v>
      </c>
      <c r="AC183" s="153">
        <f>AB183*(1+AC184)</f>
        <v>12.016666666666666</v>
      </c>
      <c r="AD183" s="153">
        <f t="shared" ref="AD183" si="404">AC183*(1+AD184)</f>
        <v>12.016666666666666</v>
      </c>
      <c r="AE183" s="153">
        <f t="shared" ref="AE183" si="405">AD183*(1+AE184)</f>
        <v>12.016666666666666</v>
      </c>
      <c r="AF183" s="153">
        <f t="shared" ref="AF183" si="406">AE183*(1+AF184)</f>
        <v>12.016666666666666</v>
      </c>
      <c r="AG183" s="153">
        <f t="shared" ref="AG183" si="407">AF183*(1+AG184)</f>
        <v>12.016666666666666</v>
      </c>
      <c r="AH183" s="153">
        <f t="shared" ref="AH183" si="408">AG183*(1+AH184)</f>
        <v>12.377166666666666</v>
      </c>
      <c r="AI183" s="153">
        <f t="shared" ref="AI183" si="409">AH183*(1+AI184)</f>
        <v>12.377166666666666</v>
      </c>
      <c r="AJ183" s="153">
        <f t="shared" ref="AJ183" si="410">AI183*(1+AJ184)</f>
        <v>12.377166666666666</v>
      </c>
      <c r="AK183" s="153">
        <f t="shared" ref="AK183" si="411">AJ183*(1+AK184)</f>
        <v>12.377166666666666</v>
      </c>
      <c r="AL183" s="153">
        <f t="shared" ref="AL183" si="412">AK183*(1+AL184)</f>
        <v>12.377166666666666</v>
      </c>
      <c r="AM183" s="153">
        <f t="shared" ref="AM183" si="413">AL183*(1+AM184)</f>
        <v>12.377166666666666</v>
      </c>
      <c r="AW183" s="154">
        <f>AM183*(1+AW184)</f>
        <v>12.377166666666666</v>
      </c>
      <c r="AX183" s="153">
        <f>AW183*(1+AX184)</f>
        <v>12.377166666666666</v>
      </c>
      <c r="AY183" s="153">
        <f t="shared" ref="AY183" si="414">AX183*(1+AY184)</f>
        <v>12.377166666666666</v>
      </c>
      <c r="AZ183" s="153">
        <f t="shared" ref="AZ183" si="415">AY183*(1+AZ184)</f>
        <v>12.377166666666666</v>
      </c>
      <c r="BA183" s="153">
        <f t="shared" ref="BA183" si="416">AZ183*(1+BA184)</f>
        <v>12.377166666666666</v>
      </c>
      <c r="BB183" s="153">
        <f t="shared" ref="BB183" si="417">BA183*(1+BB184)</f>
        <v>12.377166666666666</v>
      </c>
      <c r="BC183" s="153">
        <f t="shared" ref="BC183" si="418">BB183*(1+BC184)</f>
        <v>12.748481666666667</v>
      </c>
      <c r="BD183" s="153">
        <f t="shared" ref="BD183" si="419">BC183*(1+BD184)</f>
        <v>12.748481666666667</v>
      </c>
      <c r="BE183" s="153">
        <f t="shared" ref="BE183" si="420">BD183*(1+BE184)</f>
        <v>12.748481666666667</v>
      </c>
      <c r="BF183" s="153">
        <f t="shared" ref="BF183" si="421">BE183*(1+BF184)</f>
        <v>12.748481666666667</v>
      </c>
      <c r="BG183" s="153">
        <f t="shared" ref="BG183" si="422">BF183*(1+BG184)</f>
        <v>12.748481666666667</v>
      </c>
      <c r="BH183" s="153">
        <f t="shared" ref="BH183" si="423">BG183*(1+BH184)</f>
        <v>12.748481666666667</v>
      </c>
    </row>
    <row r="184" spans="2:67" ht="18" customHeight="1" x14ac:dyDescent="0.25">
      <c r="B184" s="113"/>
      <c r="C184" s="113"/>
      <c r="D184" s="113"/>
      <c r="E184" s="118" t="s">
        <v>6</v>
      </c>
      <c r="H184" s="133">
        <v>0</v>
      </c>
      <c r="I184" s="133">
        <v>0</v>
      </c>
      <c r="J184" s="133">
        <v>0</v>
      </c>
      <c r="K184" s="133">
        <v>0</v>
      </c>
      <c r="L184" s="133">
        <v>0</v>
      </c>
      <c r="M184" s="133">
        <v>0.03</v>
      </c>
      <c r="N184" s="133">
        <v>0</v>
      </c>
      <c r="O184" s="133">
        <v>0</v>
      </c>
      <c r="P184" s="133">
        <v>0</v>
      </c>
      <c r="Q184" s="133">
        <v>0</v>
      </c>
      <c r="R184" s="133">
        <v>0</v>
      </c>
      <c r="AB184" s="133">
        <v>0</v>
      </c>
      <c r="AC184" s="133">
        <v>0</v>
      </c>
      <c r="AD184" s="133">
        <v>0</v>
      </c>
      <c r="AE184" s="133">
        <v>0</v>
      </c>
      <c r="AF184" s="133">
        <v>0</v>
      </c>
      <c r="AG184" s="133">
        <v>0</v>
      </c>
      <c r="AH184" s="133">
        <v>0.03</v>
      </c>
      <c r="AI184" s="133">
        <v>0</v>
      </c>
      <c r="AJ184" s="133">
        <v>0</v>
      </c>
      <c r="AK184" s="133">
        <v>0</v>
      </c>
      <c r="AL184" s="133">
        <v>0</v>
      </c>
      <c r="AM184" s="133">
        <v>0</v>
      </c>
      <c r="AW184" s="133">
        <v>0</v>
      </c>
      <c r="AX184" s="133">
        <v>0</v>
      </c>
      <c r="AY184" s="133">
        <v>0</v>
      </c>
      <c r="AZ184" s="133">
        <v>0</v>
      </c>
      <c r="BA184" s="133">
        <v>0</v>
      </c>
      <c r="BB184" s="133">
        <v>0</v>
      </c>
      <c r="BC184" s="133">
        <v>0.03</v>
      </c>
      <c r="BD184" s="133">
        <v>0</v>
      </c>
      <c r="BE184" s="133">
        <v>0</v>
      </c>
      <c r="BF184" s="133">
        <v>0</v>
      </c>
      <c r="BG184" s="133">
        <v>0</v>
      </c>
      <c r="BH184" s="133">
        <v>0</v>
      </c>
    </row>
    <row r="185" spans="2:67" ht="18" customHeight="1" x14ac:dyDescent="0.25">
      <c r="B185" s="113"/>
      <c r="C185" s="113"/>
      <c r="D185" s="113"/>
      <c r="E185" s="113"/>
    </row>
    <row r="186" spans="2:67" ht="18" customHeight="1" x14ac:dyDescent="0.25">
      <c r="B186" s="113"/>
      <c r="C186" s="113"/>
      <c r="D186" s="113" t="s">
        <v>42</v>
      </c>
      <c r="E186" s="113"/>
      <c r="G186" s="155">
        <v>0.2</v>
      </c>
      <c r="H186" s="155">
        <v>0.2</v>
      </c>
      <c r="I186" s="155">
        <v>0.2</v>
      </c>
      <c r="J186" s="155">
        <v>0.2</v>
      </c>
      <c r="K186" s="155">
        <v>0.2</v>
      </c>
      <c r="L186" s="155">
        <v>0.2</v>
      </c>
      <c r="M186" s="155">
        <v>0.2</v>
      </c>
      <c r="N186" s="155">
        <v>0.2</v>
      </c>
      <c r="O186" s="155">
        <v>0.2</v>
      </c>
      <c r="P186" s="155">
        <v>0.2</v>
      </c>
      <c r="Q186" s="155">
        <v>0.2</v>
      </c>
      <c r="R186" s="155">
        <v>0.2</v>
      </c>
      <c r="AB186" s="155">
        <v>0.2</v>
      </c>
      <c r="AC186" s="155">
        <v>0.2</v>
      </c>
      <c r="AD186" s="155">
        <v>0.2</v>
      </c>
      <c r="AE186" s="155">
        <v>0.2</v>
      </c>
      <c r="AF186" s="155">
        <v>0.2</v>
      </c>
      <c r="AG186" s="155">
        <v>0.2</v>
      </c>
      <c r="AH186" s="155">
        <v>0.2</v>
      </c>
      <c r="AI186" s="155">
        <v>0.2</v>
      </c>
      <c r="AJ186" s="155">
        <v>0.2</v>
      </c>
      <c r="AK186" s="155">
        <v>0.2</v>
      </c>
      <c r="AL186" s="155">
        <v>0.2</v>
      </c>
      <c r="AM186" s="155">
        <v>0.2</v>
      </c>
      <c r="AW186" s="155">
        <v>0.2</v>
      </c>
      <c r="AX186" s="155">
        <v>0.2</v>
      </c>
      <c r="AY186" s="155">
        <v>0.2</v>
      </c>
      <c r="AZ186" s="155">
        <v>0.2</v>
      </c>
      <c r="BA186" s="155">
        <v>0.2</v>
      </c>
      <c r="BB186" s="155">
        <v>0.2</v>
      </c>
      <c r="BC186" s="155">
        <v>0.2</v>
      </c>
      <c r="BD186" s="155">
        <v>0.2</v>
      </c>
      <c r="BE186" s="155">
        <v>0.2</v>
      </c>
      <c r="BF186" s="155">
        <v>0.2</v>
      </c>
      <c r="BG186" s="155">
        <v>0.2</v>
      </c>
      <c r="BH186" s="155">
        <v>0.2</v>
      </c>
    </row>
    <row r="187" spans="2:67" ht="18" customHeight="1" x14ac:dyDescent="0.25">
      <c r="B187" s="113"/>
      <c r="C187" s="113"/>
      <c r="D187" s="113" t="s">
        <v>44</v>
      </c>
      <c r="E187" s="113"/>
      <c r="G187" s="153">
        <f>G183*G186</f>
        <v>2.3333333333333335</v>
      </c>
      <c r="H187" s="153">
        <f t="shared" ref="H187:R187" si="424">H183*H186</f>
        <v>2.3333333333333335</v>
      </c>
      <c r="I187" s="153">
        <f t="shared" si="424"/>
        <v>2.3333333333333335</v>
      </c>
      <c r="J187" s="153">
        <f t="shared" si="424"/>
        <v>2.3333333333333335</v>
      </c>
      <c r="K187" s="153">
        <f t="shared" si="424"/>
        <v>2.3333333333333335</v>
      </c>
      <c r="L187" s="153">
        <f t="shared" si="424"/>
        <v>2.3333333333333335</v>
      </c>
      <c r="M187" s="153">
        <f t="shared" si="424"/>
        <v>2.4033333333333333</v>
      </c>
      <c r="N187" s="153">
        <f t="shared" si="424"/>
        <v>2.4033333333333333</v>
      </c>
      <c r="O187" s="153">
        <f t="shared" si="424"/>
        <v>2.4033333333333333</v>
      </c>
      <c r="P187" s="153">
        <f t="shared" si="424"/>
        <v>2.4033333333333333</v>
      </c>
      <c r="Q187" s="153">
        <f t="shared" si="424"/>
        <v>2.4033333333333333</v>
      </c>
      <c r="R187" s="153">
        <f t="shared" si="424"/>
        <v>2.4033333333333333</v>
      </c>
      <c r="AB187" s="153">
        <f>AB183*AB186</f>
        <v>2.4033333333333333</v>
      </c>
      <c r="AC187" s="153">
        <f t="shared" ref="AC187:AM187" si="425">AC183*AC186</f>
        <v>2.4033333333333333</v>
      </c>
      <c r="AD187" s="153">
        <f t="shared" si="425"/>
        <v>2.4033333333333333</v>
      </c>
      <c r="AE187" s="153">
        <f t="shared" si="425"/>
        <v>2.4033333333333333</v>
      </c>
      <c r="AF187" s="153">
        <f t="shared" si="425"/>
        <v>2.4033333333333333</v>
      </c>
      <c r="AG187" s="153">
        <f t="shared" si="425"/>
        <v>2.4033333333333333</v>
      </c>
      <c r="AH187" s="153">
        <f t="shared" si="425"/>
        <v>2.4754333333333332</v>
      </c>
      <c r="AI187" s="153">
        <f t="shared" si="425"/>
        <v>2.4754333333333332</v>
      </c>
      <c r="AJ187" s="153">
        <f t="shared" si="425"/>
        <v>2.4754333333333332</v>
      </c>
      <c r="AK187" s="153">
        <f t="shared" si="425"/>
        <v>2.4754333333333332</v>
      </c>
      <c r="AL187" s="153">
        <f t="shared" si="425"/>
        <v>2.4754333333333332</v>
      </c>
      <c r="AM187" s="153">
        <f t="shared" si="425"/>
        <v>2.4754333333333332</v>
      </c>
      <c r="AW187" s="153">
        <f>AW183*AW186</f>
        <v>2.4754333333333332</v>
      </c>
      <c r="AX187" s="153">
        <f t="shared" ref="AX187:BH187" si="426">AX183*AX186</f>
        <v>2.4754333333333332</v>
      </c>
      <c r="AY187" s="153">
        <f t="shared" si="426"/>
        <v>2.4754333333333332</v>
      </c>
      <c r="AZ187" s="153">
        <f t="shared" si="426"/>
        <v>2.4754333333333332</v>
      </c>
      <c r="BA187" s="153">
        <f t="shared" si="426"/>
        <v>2.4754333333333332</v>
      </c>
      <c r="BB187" s="153">
        <f t="shared" si="426"/>
        <v>2.4754333333333332</v>
      </c>
      <c r="BC187" s="153">
        <f t="shared" si="426"/>
        <v>2.5496963333333333</v>
      </c>
      <c r="BD187" s="153">
        <f t="shared" si="426"/>
        <v>2.5496963333333333</v>
      </c>
      <c r="BE187" s="153">
        <f t="shared" si="426"/>
        <v>2.5496963333333333</v>
      </c>
      <c r="BF187" s="153">
        <f t="shared" si="426"/>
        <v>2.5496963333333333</v>
      </c>
      <c r="BG187" s="153">
        <f t="shared" si="426"/>
        <v>2.5496963333333333</v>
      </c>
      <c r="BH187" s="153">
        <f t="shared" si="426"/>
        <v>2.5496963333333333</v>
      </c>
    </row>
    <row r="188" spans="2:67" ht="18" customHeight="1" x14ac:dyDescent="0.25">
      <c r="B188" s="113"/>
      <c r="C188" s="113"/>
      <c r="D188" s="113"/>
      <c r="E188" s="113"/>
    </row>
    <row r="189" spans="2:67" ht="18" customHeight="1" x14ac:dyDescent="0.25">
      <c r="B189" s="113"/>
      <c r="C189" s="113"/>
      <c r="D189" s="113" t="s">
        <v>45</v>
      </c>
      <c r="E189" s="113"/>
      <c r="G189" s="155">
        <v>0.2</v>
      </c>
      <c r="H189" s="155">
        <v>0.2</v>
      </c>
      <c r="I189" s="155">
        <v>0.2</v>
      </c>
      <c r="J189" s="155">
        <v>0.2</v>
      </c>
      <c r="K189" s="155">
        <v>0.2</v>
      </c>
      <c r="L189" s="155">
        <v>0.2</v>
      </c>
      <c r="M189" s="155">
        <v>0.2</v>
      </c>
      <c r="N189" s="155">
        <v>0.2</v>
      </c>
      <c r="O189" s="155">
        <v>0.2</v>
      </c>
      <c r="P189" s="155">
        <v>0.2</v>
      </c>
      <c r="Q189" s="155">
        <v>0.2</v>
      </c>
      <c r="R189" s="155">
        <v>0.2</v>
      </c>
      <c r="AB189" s="155">
        <v>0.2</v>
      </c>
      <c r="AC189" s="155">
        <v>0.2</v>
      </c>
      <c r="AD189" s="155">
        <v>0.2</v>
      </c>
      <c r="AE189" s="155">
        <v>0.2</v>
      </c>
      <c r="AF189" s="155">
        <v>0.2</v>
      </c>
      <c r="AG189" s="155">
        <v>0.2</v>
      </c>
      <c r="AH189" s="155">
        <v>0.2</v>
      </c>
      <c r="AI189" s="155">
        <v>0.2</v>
      </c>
      <c r="AJ189" s="155">
        <v>0.2</v>
      </c>
      <c r="AK189" s="155">
        <v>0.2</v>
      </c>
      <c r="AL189" s="155">
        <v>0.2</v>
      </c>
      <c r="AM189" s="155">
        <v>0.2</v>
      </c>
      <c r="AW189" s="155">
        <v>0.2</v>
      </c>
      <c r="AX189" s="155">
        <v>0.2</v>
      </c>
      <c r="AY189" s="155">
        <v>0.2</v>
      </c>
      <c r="AZ189" s="155">
        <v>0.2</v>
      </c>
      <c r="BA189" s="155">
        <v>0.2</v>
      </c>
      <c r="BB189" s="155">
        <v>0.2</v>
      </c>
      <c r="BC189" s="155">
        <v>0.2</v>
      </c>
      <c r="BD189" s="155">
        <v>0.2</v>
      </c>
      <c r="BE189" s="155">
        <v>0.2</v>
      </c>
      <c r="BF189" s="155">
        <v>0.2</v>
      </c>
      <c r="BG189" s="155">
        <v>0.2</v>
      </c>
      <c r="BH189" s="155">
        <v>0.2</v>
      </c>
    </row>
    <row r="190" spans="2:67" ht="18" customHeight="1" x14ac:dyDescent="0.25">
      <c r="B190" s="113"/>
      <c r="C190" s="113"/>
      <c r="D190" s="113" t="s">
        <v>46</v>
      </c>
      <c r="E190" s="113"/>
      <c r="G190" s="153">
        <f>G183*G189</f>
        <v>2.3333333333333335</v>
      </c>
      <c r="H190" s="153">
        <f t="shared" ref="H190:R190" si="427">H183*H189</f>
        <v>2.3333333333333335</v>
      </c>
      <c r="I190" s="153">
        <f t="shared" si="427"/>
        <v>2.3333333333333335</v>
      </c>
      <c r="J190" s="153">
        <f t="shared" si="427"/>
        <v>2.3333333333333335</v>
      </c>
      <c r="K190" s="153">
        <f t="shared" si="427"/>
        <v>2.3333333333333335</v>
      </c>
      <c r="L190" s="153">
        <f t="shared" si="427"/>
        <v>2.3333333333333335</v>
      </c>
      <c r="M190" s="153">
        <f t="shared" si="427"/>
        <v>2.4033333333333333</v>
      </c>
      <c r="N190" s="153">
        <f t="shared" si="427"/>
        <v>2.4033333333333333</v>
      </c>
      <c r="O190" s="153">
        <f t="shared" si="427"/>
        <v>2.4033333333333333</v>
      </c>
      <c r="P190" s="153">
        <f t="shared" si="427"/>
        <v>2.4033333333333333</v>
      </c>
      <c r="Q190" s="153">
        <f t="shared" si="427"/>
        <v>2.4033333333333333</v>
      </c>
      <c r="R190" s="153">
        <f t="shared" si="427"/>
        <v>2.4033333333333333</v>
      </c>
      <c r="AB190" s="153">
        <f>AB183*AB189</f>
        <v>2.4033333333333333</v>
      </c>
      <c r="AC190" s="153">
        <f t="shared" ref="AC190:AM190" si="428">AC183*AC189</f>
        <v>2.4033333333333333</v>
      </c>
      <c r="AD190" s="153">
        <f t="shared" si="428"/>
        <v>2.4033333333333333</v>
      </c>
      <c r="AE190" s="153">
        <f t="shared" si="428"/>
        <v>2.4033333333333333</v>
      </c>
      <c r="AF190" s="153">
        <f t="shared" si="428"/>
        <v>2.4033333333333333</v>
      </c>
      <c r="AG190" s="153">
        <f t="shared" si="428"/>
        <v>2.4033333333333333</v>
      </c>
      <c r="AH190" s="153">
        <f t="shared" si="428"/>
        <v>2.4754333333333332</v>
      </c>
      <c r="AI190" s="153">
        <f t="shared" si="428"/>
        <v>2.4754333333333332</v>
      </c>
      <c r="AJ190" s="153">
        <f t="shared" si="428"/>
        <v>2.4754333333333332</v>
      </c>
      <c r="AK190" s="153">
        <f t="shared" si="428"/>
        <v>2.4754333333333332</v>
      </c>
      <c r="AL190" s="153">
        <f t="shared" si="428"/>
        <v>2.4754333333333332</v>
      </c>
      <c r="AM190" s="153">
        <f t="shared" si="428"/>
        <v>2.4754333333333332</v>
      </c>
      <c r="AW190" s="153">
        <f>AW183*AW189</f>
        <v>2.4754333333333332</v>
      </c>
      <c r="AX190" s="153">
        <f t="shared" ref="AX190:BH190" si="429">AX183*AX189</f>
        <v>2.4754333333333332</v>
      </c>
      <c r="AY190" s="153">
        <f t="shared" si="429"/>
        <v>2.4754333333333332</v>
      </c>
      <c r="AZ190" s="153">
        <f t="shared" si="429"/>
        <v>2.4754333333333332</v>
      </c>
      <c r="BA190" s="153">
        <f t="shared" si="429"/>
        <v>2.4754333333333332</v>
      </c>
      <c r="BB190" s="153">
        <f t="shared" si="429"/>
        <v>2.4754333333333332</v>
      </c>
      <c r="BC190" s="153">
        <f t="shared" si="429"/>
        <v>2.5496963333333333</v>
      </c>
      <c r="BD190" s="153">
        <f t="shared" si="429"/>
        <v>2.5496963333333333</v>
      </c>
      <c r="BE190" s="153">
        <f t="shared" si="429"/>
        <v>2.5496963333333333</v>
      </c>
      <c r="BF190" s="153">
        <f t="shared" si="429"/>
        <v>2.5496963333333333</v>
      </c>
      <c r="BG190" s="153">
        <f t="shared" si="429"/>
        <v>2.5496963333333333</v>
      </c>
      <c r="BH190" s="153">
        <f t="shared" si="429"/>
        <v>2.5496963333333333</v>
      </c>
    </row>
    <row r="191" spans="2:67" ht="18" customHeight="1" x14ac:dyDescent="0.25">
      <c r="B191" s="113"/>
      <c r="C191" s="113"/>
      <c r="D191" s="113"/>
      <c r="E191" s="113"/>
    </row>
    <row r="192" spans="2:67" ht="18" customHeight="1" x14ac:dyDescent="0.25">
      <c r="B192" s="113"/>
      <c r="C192" s="113"/>
      <c r="D192" s="113" t="s">
        <v>47</v>
      </c>
      <c r="E192" s="113"/>
      <c r="G192" s="152">
        <v>3</v>
      </c>
      <c r="H192" s="152">
        <v>3</v>
      </c>
      <c r="I192" s="152">
        <v>3</v>
      </c>
      <c r="J192" s="152">
        <v>3</v>
      </c>
      <c r="K192" s="152">
        <v>3</v>
      </c>
      <c r="L192" s="152">
        <v>3</v>
      </c>
      <c r="M192" s="152">
        <v>3</v>
      </c>
      <c r="N192" s="152">
        <v>3</v>
      </c>
      <c r="O192" s="152">
        <v>3</v>
      </c>
      <c r="P192" s="152">
        <v>3</v>
      </c>
      <c r="Q192" s="152">
        <v>3</v>
      </c>
      <c r="R192" s="152">
        <v>3</v>
      </c>
      <c r="AB192" s="152">
        <v>3</v>
      </c>
      <c r="AC192" s="152">
        <v>3</v>
      </c>
      <c r="AD192" s="152">
        <v>3</v>
      </c>
      <c r="AE192" s="152">
        <v>3</v>
      </c>
      <c r="AF192" s="152">
        <v>3</v>
      </c>
      <c r="AG192" s="152">
        <v>3</v>
      </c>
      <c r="AH192" s="152">
        <v>3</v>
      </c>
      <c r="AI192" s="152">
        <v>3</v>
      </c>
      <c r="AJ192" s="152">
        <v>3</v>
      </c>
      <c r="AK192" s="152">
        <v>3</v>
      </c>
      <c r="AL192" s="152">
        <v>3</v>
      </c>
      <c r="AM192" s="152">
        <v>3</v>
      </c>
      <c r="AW192" s="152">
        <v>3</v>
      </c>
      <c r="AX192" s="152">
        <v>3</v>
      </c>
      <c r="AY192" s="152">
        <v>3</v>
      </c>
      <c r="AZ192" s="152">
        <v>3</v>
      </c>
      <c r="BA192" s="152">
        <v>3</v>
      </c>
      <c r="BB192" s="152">
        <v>3</v>
      </c>
      <c r="BC192" s="152">
        <v>3</v>
      </c>
      <c r="BD192" s="152">
        <v>3</v>
      </c>
      <c r="BE192" s="152">
        <v>3</v>
      </c>
      <c r="BF192" s="152">
        <v>3</v>
      </c>
      <c r="BG192" s="152">
        <v>3</v>
      </c>
      <c r="BH192" s="152">
        <v>3</v>
      </c>
    </row>
    <row r="193" spans="2:67" ht="18" customHeight="1" x14ac:dyDescent="0.25">
      <c r="B193" s="113"/>
      <c r="C193" s="113"/>
      <c r="D193" s="113"/>
      <c r="E193" s="113"/>
    </row>
    <row r="194" spans="2:67" ht="18" customHeight="1" x14ac:dyDescent="0.25">
      <c r="B194" s="113"/>
      <c r="C194" s="113"/>
      <c r="D194" s="113" t="s">
        <v>48</v>
      </c>
      <c r="E194" s="113"/>
      <c r="G194" s="153">
        <f>SUM(G183,G187,G190,G192)</f>
        <v>19.333333333333332</v>
      </c>
      <c r="H194" s="153">
        <f t="shared" ref="H194:R194" si="430">SUM(H183,H187,H190,H192)</f>
        <v>19.333333333333332</v>
      </c>
      <c r="I194" s="153">
        <f t="shared" si="430"/>
        <v>19.333333333333332</v>
      </c>
      <c r="J194" s="153">
        <f t="shared" si="430"/>
        <v>19.333333333333332</v>
      </c>
      <c r="K194" s="153">
        <f t="shared" si="430"/>
        <v>19.333333333333332</v>
      </c>
      <c r="L194" s="153">
        <f t="shared" si="430"/>
        <v>19.333333333333332</v>
      </c>
      <c r="M194" s="153">
        <f t="shared" si="430"/>
        <v>19.823333333333331</v>
      </c>
      <c r="N194" s="153">
        <f t="shared" si="430"/>
        <v>19.823333333333331</v>
      </c>
      <c r="O194" s="153">
        <f t="shared" si="430"/>
        <v>19.823333333333331</v>
      </c>
      <c r="P194" s="153">
        <f t="shared" si="430"/>
        <v>19.823333333333331</v>
      </c>
      <c r="Q194" s="153">
        <f t="shared" si="430"/>
        <v>19.823333333333331</v>
      </c>
      <c r="R194" s="153">
        <f t="shared" si="430"/>
        <v>19.823333333333331</v>
      </c>
      <c r="AB194" s="153">
        <f>SUM(AB183,AB187,AB190,AB192)</f>
        <v>19.823333333333331</v>
      </c>
      <c r="AC194" s="153">
        <f t="shared" ref="AC194:AM194" si="431">SUM(AC183,AC187,AC190,AC192)</f>
        <v>19.823333333333331</v>
      </c>
      <c r="AD194" s="153">
        <f t="shared" si="431"/>
        <v>19.823333333333331</v>
      </c>
      <c r="AE194" s="153">
        <f t="shared" si="431"/>
        <v>19.823333333333331</v>
      </c>
      <c r="AF194" s="153">
        <f t="shared" si="431"/>
        <v>19.823333333333331</v>
      </c>
      <c r="AG194" s="153">
        <f t="shared" si="431"/>
        <v>19.823333333333331</v>
      </c>
      <c r="AH194" s="153">
        <f t="shared" si="431"/>
        <v>20.32803333333333</v>
      </c>
      <c r="AI194" s="153">
        <f t="shared" si="431"/>
        <v>20.32803333333333</v>
      </c>
      <c r="AJ194" s="153">
        <f t="shared" si="431"/>
        <v>20.32803333333333</v>
      </c>
      <c r="AK194" s="153">
        <f t="shared" si="431"/>
        <v>20.32803333333333</v>
      </c>
      <c r="AL194" s="153">
        <f t="shared" si="431"/>
        <v>20.32803333333333</v>
      </c>
      <c r="AM194" s="153">
        <f t="shared" si="431"/>
        <v>20.32803333333333</v>
      </c>
      <c r="AW194" s="153">
        <f>SUM(AW183,AW187,AW190,AW192)</f>
        <v>20.32803333333333</v>
      </c>
      <c r="AX194" s="153">
        <f t="shared" ref="AX194:BH194" si="432">SUM(AX183,AX187,AX190,AX192)</f>
        <v>20.32803333333333</v>
      </c>
      <c r="AY194" s="153">
        <f t="shared" si="432"/>
        <v>20.32803333333333</v>
      </c>
      <c r="AZ194" s="153">
        <f t="shared" si="432"/>
        <v>20.32803333333333</v>
      </c>
      <c r="BA194" s="153">
        <f t="shared" si="432"/>
        <v>20.32803333333333</v>
      </c>
      <c r="BB194" s="153">
        <f t="shared" si="432"/>
        <v>20.32803333333333</v>
      </c>
      <c r="BC194" s="153">
        <f t="shared" si="432"/>
        <v>20.847874333333333</v>
      </c>
      <c r="BD194" s="153">
        <f t="shared" si="432"/>
        <v>20.847874333333333</v>
      </c>
      <c r="BE194" s="153">
        <f t="shared" si="432"/>
        <v>20.847874333333333</v>
      </c>
      <c r="BF194" s="153">
        <f t="shared" si="432"/>
        <v>20.847874333333333</v>
      </c>
      <c r="BG194" s="153">
        <f t="shared" si="432"/>
        <v>20.847874333333333</v>
      </c>
      <c r="BH194" s="153">
        <f t="shared" si="432"/>
        <v>20.847874333333333</v>
      </c>
    </row>
    <row r="195" spans="2:67" ht="18" customHeight="1" x14ac:dyDescent="0.25">
      <c r="B195" s="113"/>
      <c r="C195" s="113"/>
      <c r="D195" s="113" t="s">
        <v>49</v>
      </c>
      <c r="E195" s="113"/>
      <c r="G195" s="153">
        <f>G181*G194</f>
        <v>290</v>
      </c>
      <c r="H195" s="153">
        <f t="shared" ref="H195:R195" si="433">H181*H194</f>
        <v>290</v>
      </c>
      <c r="I195" s="153">
        <f t="shared" si="433"/>
        <v>290</v>
      </c>
      <c r="J195" s="153">
        <f t="shared" si="433"/>
        <v>290</v>
      </c>
      <c r="K195" s="153">
        <f t="shared" si="433"/>
        <v>290</v>
      </c>
      <c r="L195" s="153">
        <f t="shared" si="433"/>
        <v>290</v>
      </c>
      <c r="M195" s="153">
        <f t="shared" si="433"/>
        <v>297.34999999999997</v>
      </c>
      <c r="N195" s="153">
        <f t="shared" si="433"/>
        <v>297.34999999999997</v>
      </c>
      <c r="O195" s="153">
        <f t="shared" si="433"/>
        <v>297.34999999999997</v>
      </c>
      <c r="P195" s="153">
        <f t="shared" si="433"/>
        <v>297.34999999999997</v>
      </c>
      <c r="Q195" s="153">
        <f t="shared" si="433"/>
        <v>297.34999999999997</v>
      </c>
      <c r="R195" s="153">
        <f t="shared" si="433"/>
        <v>297.34999999999997</v>
      </c>
      <c r="T195" s="156"/>
      <c r="U195" s="156"/>
      <c r="V195" s="156"/>
      <c r="W195" s="156"/>
      <c r="X195" s="156"/>
      <c r="Y195" s="156"/>
      <c r="AB195" s="153">
        <f>AB181*AB194</f>
        <v>297.34999999999997</v>
      </c>
      <c r="AC195" s="153">
        <f t="shared" ref="AC195:AM195" si="434">AC181*AC194</f>
        <v>297.34999999999997</v>
      </c>
      <c r="AD195" s="153">
        <f t="shared" si="434"/>
        <v>297.34999999999997</v>
      </c>
      <c r="AE195" s="153">
        <f t="shared" si="434"/>
        <v>297.34999999999997</v>
      </c>
      <c r="AF195" s="153">
        <f t="shared" si="434"/>
        <v>297.34999999999997</v>
      </c>
      <c r="AG195" s="153">
        <f t="shared" si="434"/>
        <v>297.34999999999997</v>
      </c>
      <c r="AH195" s="153">
        <f t="shared" si="434"/>
        <v>304.92049999999995</v>
      </c>
      <c r="AI195" s="153">
        <f t="shared" si="434"/>
        <v>304.92049999999995</v>
      </c>
      <c r="AJ195" s="153">
        <f t="shared" si="434"/>
        <v>304.92049999999995</v>
      </c>
      <c r="AK195" s="153">
        <f t="shared" si="434"/>
        <v>304.92049999999995</v>
      </c>
      <c r="AL195" s="153">
        <f t="shared" si="434"/>
        <v>304.92049999999995</v>
      </c>
      <c r="AM195" s="153">
        <f t="shared" si="434"/>
        <v>304.92049999999995</v>
      </c>
      <c r="AO195" s="156"/>
      <c r="AP195" s="156"/>
      <c r="AQ195" s="156"/>
      <c r="AR195" s="156"/>
      <c r="AS195" s="156"/>
      <c r="AT195" s="156"/>
      <c r="AW195" s="153">
        <f>AW181*AW194</f>
        <v>304.92049999999995</v>
      </c>
      <c r="AX195" s="153">
        <f t="shared" ref="AX195:BH195" si="435">AX181*AX194</f>
        <v>304.92049999999995</v>
      </c>
      <c r="AY195" s="153">
        <f t="shared" si="435"/>
        <v>304.92049999999995</v>
      </c>
      <c r="AZ195" s="153">
        <f t="shared" si="435"/>
        <v>304.92049999999995</v>
      </c>
      <c r="BA195" s="153">
        <f t="shared" si="435"/>
        <v>304.92049999999995</v>
      </c>
      <c r="BB195" s="153">
        <f t="shared" si="435"/>
        <v>304.92049999999995</v>
      </c>
      <c r="BC195" s="153">
        <f t="shared" si="435"/>
        <v>312.71811500000001</v>
      </c>
      <c r="BD195" s="153">
        <f t="shared" si="435"/>
        <v>312.71811500000001</v>
      </c>
      <c r="BE195" s="153">
        <f t="shared" si="435"/>
        <v>312.71811500000001</v>
      </c>
      <c r="BF195" s="153">
        <f t="shared" si="435"/>
        <v>312.71811500000001</v>
      </c>
      <c r="BG195" s="153">
        <f t="shared" si="435"/>
        <v>312.71811500000001</v>
      </c>
      <c r="BH195" s="153">
        <f t="shared" si="435"/>
        <v>312.71811500000001</v>
      </c>
      <c r="BJ195" s="156"/>
      <c r="BK195" s="156"/>
      <c r="BL195" s="156"/>
      <c r="BM195" s="156"/>
      <c r="BN195" s="156"/>
      <c r="BO195" s="156"/>
    </row>
    <row r="196" spans="2:67" ht="18" customHeight="1" x14ac:dyDescent="0.25">
      <c r="B196" s="113"/>
      <c r="C196" s="113"/>
      <c r="D196" s="113"/>
      <c r="E196" s="113"/>
    </row>
    <row r="197" spans="2:67" ht="18" customHeight="1" x14ac:dyDescent="0.25">
      <c r="B197" s="113"/>
      <c r="C197" s="113" t="s">
        <v>87</v>
      </c>
      <c r="D197" s="113"/>
      <c r="E197" s="113"/>
    </row>
    <row r="198" spans="2:67" ht="18" customHeight="1" x14ac:dyDescent="0.25">
      <c r="B198" s="113"/>
      <c r="C198" s="113"/>
      <c r="D198" s="113" t="s">
        <v>41</v>
      </c>
      <c r="E198" s="113"/>
      <c r="G198" s="119">
        <v>15</v>
      </c>
      <c r="H198" s="119">
        <v>15</v>
      </c>
      <c r="I198" s="119">
        <v>15</v>
      </c>
      <c r="J198" s="119">
        <v>15</v>
      </c>
      <c r="K198" s="119">
        <v>15</v>
      </c>
      <c r="L198" s="119">
        <v>15</v>
      </c>
      <c r="M198" s="119">
        <v>15</v>
      </c>
      <c r="N198" s="119">
        <v>15</v>
      </c>
      <c r="O198" s="119">
        <v>15</v>
      </c>
      <c r="P198" s="119">
        <v>15</v>
      </c>
      <c r="Q198" s="119">
        <v>15</v>
      </c>
      <c r="R198" s="119">
        <v>15</v>
      </c>
      <c r="AB198" s="119">
        <v>15</v>
      </c>
      <c r="AC198" s="119">
        <v>15</v>
      </c>
      <c r="AD198" s="119">
        <v>15</v>
      </c>
      <c r="AE198" s="119">
        <v>15</v>
      </c>
      <c r="AF198" s="119">
        <v>15</v>
      </c>
      <c r="AG198" s="119">
        <v>15</v>
      </c>
      <c r="AH198" s="119">
        <v>15</v>
      </c>
      <c r="AI198" s="119">
        <v>15</v>
      </c>
      <c r="AJ198" s="119">
        <v>15</v>
      </c>
      <c r="AK198" s="119">
        <v>15</v>
      </c>
      <c r="AL198" s="119">
        <v>15</v>
      </c>
      <c r="AM198" s="119">
        <v>15</v>
      </c>
      <c r="AW198" s="119">
        <v>15</v>
      </c>
      <c r="AX198" s="119">
        <v>15</v>
      </c>
      <c r="AY198" s="119">
        <v>15</v>
      </c>
      <c r="AZ198" s="119">
        <v>15</v>
      </c>
      <c r="BA198" s="119">
        <v>15</v>
      </c>
      <c r="BB198" s="119">
        <v>15</v>
      </c>
      <c r="BC198" s="119">
        <v>15</v>
      </c>
      <c r="BD198" s="119">
        <v>15</v>
      </c>
      <c r="BE198" s="119">
        <v>15</v>
      </c>
      <c r="BF198" s="119">
        <v>15</v>
      </c>
      <c r="BG198" s="119">
        <v>15</v>
      </c>
      <c r="BH198" s="119">
        <v>15</v>
      </c>
    </row>
    <row r="199" spans="2:67" ht="18" customHeight="1" x14ac:dyDescent="0.25">
      <c r="B199" s="113"/>
      <c r="C199" s="113"/>
      <c r="D199" s="113"/>
      <c r="E199" s="113"/>
    </row>
    <row r="200" spans="2:67" ht="18" customHeight="1" x14ac:dyDescent="0.25">
      <c r="B200" s="113"/>
      <c r="C200" s="113"/>
      <c r="D200" s="113" t="s">
        <v>43</v>
      </c>
      <c r="E200" s="113"/>
      <c r="G200" s="152">
        <v>8</v>
      </c>
      <c r="H200" s="153">
        <f>G200*(1+H201)</f>
        <v>8</v>
      </c>
      <c r="I200" s="153">
        <f t="shared" ref="I200" si="436">H200*(1+I201)</f>
        <v>8</v>
      </c>
      <c r="J200" s="153">
        <f t="shared" ref="J200" si="437">I200*(1+J201)</f>
        <v>8</v>
      </c>
      <c r="K200" s="153">
        <f t="shared" ref="K200" si="438">J200*(1+K201)</f>
        <v>8</v>
      </c>
      <c r="L200" s="153">
        <f t="shared" ref="L200" si="439">K200*(1+L201)</f>
        <v>8</v>
      </c>
      <c r="M200" s="153">
        <f t="shared" ref="M200" si="440">L200*(1+M201)</f>
        <v>8.24</v>
      </c>
      <c r="N200" s="153">
        <f t="shared" ref="N200" si="441">M200*(1+N201)</f>
        <v>8.24</v>
      </c>
      <c r="O200" s="153">
        <f t="shared" ref="O200" si="442">N200*(1+O201)</f>
        <v>8.24</v>
      </c>
      <c r="P200" s="153">
        <f t="shared" ref="P200" si="443">O200*(1+P201)</f>
        <v>8.24</v>
      </c>
      <c r="Q200" s="153">
        <f t="shared" ref="Q200" si="444">P200*(1+Q201)</f>
        <v>8.24</v>
      </c>
      <c r="R200" s="153">
        <f t="shared" ref="R200" si="445">Q200*(1+R201)</f>
        <v>8.24</v>
      </c>
      <c r="AB200" s="154">
        <f>R200*(1+AB201)</f>
        <v>8.24</v>
      </c>
      <c r="AC200" s="153">
        <f>AB200*(1+AC201)</f>
        <v>8.24</v>
      </c>
      <c r="AD200" s="153">
        <f t="shared" ref="AD200" si="446">AC200*(1+AD201)</f>
        <v>8.24</v>
      </c>
      <c r="AE200" s="153">
        <f t="shared" ref="AE200" si="447">AD200*(1+AE201)</f>
        <v>8.24</v>
      </c>
      <c r="AF200" s="153">
        <f t="shared" ref="AF200" si="448">AE200*(1+AF201)</f>
        <v>8.24</v>
      </c>
      <c r="AG200" s="153">
        <f t="shared" ref="AG200" si="449">AF200*(1+AG201)</f>
        <v>8.24</v>
      </c>
      <c r="AH200" s="153">
        <f t="shared" ref="AH200" si="450">AG200*(1+AH201)</f>
        <v>8.4871999999999996</v>
      </c>
      <c r="AI200" s="153">
        <f t="shared" ref="AI200" si="451">AH200*(1+AI201)</f>
        <v>8.4871999999999996</v>
      </c>
      <c r="AJ200" s="153">
        <f t="shared" ref="AJ200" si="452">AI200*(1+AJ201)</f>
        <v>8.4871999999999996</v>
      </c>
      <c r="AK200" s="153">
        <f t="shared" ref="AK200" si="453">AJ200*(1+AK201)</f>
        <v>8.4871999999999996</v>
      </c>
      <c r="AL200" s="153">
        <f t="shared" ref="AL200" si="454">AK200*(1+AL201)</f>
        <v>8.4871999999999996</v>
      </c>
      <c r="AM200" s="153">
        <f t="shared" ref="AM200" si="455">AL200*(1+AM201)</f>
        <v>8.4871999999999996</v>
      </c>
      <c r="AW200" s="154">
        <f>AM200*(1+AW201)</f>
        <v>8.4871999999999996</v>
      </c>
      <c r="AX200" s="153">
        <f>AW200*(1+AX201)</f>
        <v>8.4871999999999996</v>
      </c>
      <c r="AY200" s="153">
        <f t="shared" ref="AY200" si="456">AX200*(1+AY201)</f>
        <v>8.4871999999999996</v>
      </c>
      <c r="AZ200" s="153">
        <f t="shared" ref="AZ200" si="457">AY200*(1+AZ201)</f>
        <v>8.4871999999999996</v>
      </c>
      <c r="BA200" s="153">
        <f t="shared" ref="BA200" si="458">AZ200*(1+BA201)</f>
        <v>8.4871999999999996</v>
      </c>
      <c r="BB200" s="153">
        <f t="shared" ref="BB200" si="459">BA200*(1+BB201)</f>
        <v>8.4871999999999996</v>
      </c>
      <c r="BC200" s="153">
        <f t="shared" ref="BC200" si="460">BB200*(1+BC201)</f>
        <v>8.741816</v>
      </c>
      <c r="BD200" s="153">
        <f t="shared" ref="BD200" si="461">BC200*(1+BD201)</f>
        <v>8.741816</v>
      </c>
      <c r="BE200" s="153">
        <f t="shared" ref="BE200" si="462">BD200*(1+BE201)</f>
        <v>8.741816</v>
      </c>
      <c r="BF200" s="153">
        <f t="shared" ref="BF200" si="463">BE200*(1+BF201)</f>
        <v>8.741816</v>
      </c>
      <c r="BG200" s="153">
        <f t="shared" ref="BG200" si="464">BF200*(1+BG201)</f>
        <v>8.741816</v>
      </c>
      <c r="BH200" s="153">
        <f t="shared" ref="BH200" si="465">BG200*(1+BH201)</f>
        <v>8.741816</v>
      </c>
    </row>
    <row r="201" spans="2:67" ht="18" customHeight="1" x14ac:dyDescent="0.25">
      <c r="B201" s="113"/>
      <c r="C201" s="113"/>
      <c r="D201" s="113"/>
      <c r="E201" s="118" t="s">
        <v>6</v>
      </c>
      <c r="H201" s="133">
        <v>0</v>
      </c>
      <c r="I201" s="133">
        <v>0</v>
      </c>
      <c r="J201" s="133">
        <v>0</v>
      </c>
      <c r="K201" s="133">
        <v>0</v>
      </c>
      <c r="L201" s="133">
        <v>0</v>
      </c>
      <c r="M201" s="133">
        <v>0.03</v>
      </c>
      <c r="N201" s="133">
        <v>0</v>
      </c>
      <c r="O201" s="133">
        <v>0</v>
      </c>
      <c r="P201" s="133">
        <v>0</v>
      </c>
      <c r="Q201" s="133">
        <v>0</v>
      </c>
      <c r="R201" s="133">
        <v>0</v>
      </c>
      <c r="AB201" s="133">
        <v>0</v>
      </c>
      <c r="AC201" s="133">
        <v>0</v>
      </c>
      <c r="AD201" s="133">
        <v>0</v>
      </c>
      <c r="AE201" s="133">
        <v>0</v>
      </c>
      <c r="AF201" s="133">
        <v>0</v>
      </c>
      <c r="AG201" s="133">
        <v>0</v>
      </c>
      <c r="AH201" s="133">
        <v>0.03</v>
      </c>
      <c r="AI201" s="133">
        <v>0</v>
      </c>
      <c r="AJ201" s="133">
        <v>0</v>
      </c>
      <c r="AK201" s="133">
        <v>0</v>
      </c>
      <c r="AL201" s="133">
        <v>0</v>
      </c>
      <c r="AM201" s="133">
        <v>0</v>
      </c>
      <c r="AW201" s="133">
        <v>0</v>
      </c>
      <c r="AX201" s="133">
        <v>0</v>
      </c>
      <c r="AY201" s="133">
        <v>0</v>
      </c>
      <c r="AZ201" s="133">
        <v>0</v>
      </c>
      <c r="BA201" s="133">
        <v>0</v>
      </c>
      <c r="BB201" s="133">
        <v>0</v>
      </c>
      <c r="BC201" s="133">
        <v>0.03</v>
      </c>
      <c r="BD201" s="133">
        <v>0</v>
      </c>
      <c r="BE201" s="133">
        <v>0</v>
      </c>
      <c r="BF201" s="133">
        <v>0</v>
      </c>
      <c r="BG201" s="133">
        <v>0</v>
      </c>
      <c r="BH201" s="133">
        <v>0</v>
      </c>
    </row>
    <row r="202" spans="2:67" ht="18" customHeight="1" x14ac:dyDescent="0.25">
      <c r="B202" s="113"/>
      <c r="C202" s="113"/>
      <c r="D202" s="113"/>
      <c r="E202" s="113"/>
    </row>
    <row r="203" spans="2:67" ht="18" customHeight="1" x14ac:dyDescent="0.25">
      <c r="B203" s="113"/>
      <c r="C203" s="113"/>
      <c r="D203" s="113" t="s">
        <v>42</v>
      </c>
      <c r="E203" s="113"/>
      <c r="G203" s="155">
        <v>0.1</v>
      </c>
      <c r="H203" s="155">
        <v>0.1</v>
      </c>
      <c r="I203" s="155">
        <v>0.1</v>
      </c>
      <c r="J203" s="155">
        <v>0.1</v>
      </c>
      <c r="K203" s="155">
        <v>0.1</v>
      </c>
      <c r="L203" s="155">
        <v>0.1</v>
      </c>
      <c r="M203" s="155">
        <v>0.1</v>
      </c>
      <c r="N203" s="155">
        <v>0.1</v>
      </c>
      <c r="O203" s="155">
        <v>0.1</v>
      </c>
      <c r="P203" s="155">
        <v>0.1</v>
      </c>
      <c r="Q203" s="155">
        <v>0.1</v>
      </c>
      <c r="R203" s="155">
        <v>0.1</v>
      </c>
      <c r="AB203" s="155">
        <v>0.2</v>
      </c>
      <c r="AC203" s="155">
        <v>0.2</v>
      </c>
      <c r="AD203" s="155">
        <v>0.2</v>
      </c>
      <c r="AE203" s="155">
        <v>0.2</v>
      </c>
      <c r="AF203" s="155">
        <v>0.2</v>
      </c>
      <c r="AG203" s="155">
        <v>0.2</v>
      </c>
      <c r="AH203" s="155">
        <v>0.2</v>
      </c>
      <c r="AI203" s="155">
        <v>0.2</v>
      </c>
      <c r="AJ203" s="155">
        <v>0.2</v>
      </c>
      <c r="AK203" s="155">
        <v>0.2</v>
      </c>
      <c r="AL203" s="155">
        <v>0.2</v>
      </c>
      <c r="AM203" s="155">
        <v>0.2</v>
      </c>
      <c r="AW203" s="155">
        <v>0.2</v>
      </c>
      <c r="AX203" s="155">
        <v>0.2</v>
      </c>
      <c r="AY203" s="155">
        <v>0.2</v>
      </c>
      <c r="AZ203" s="155">
        <v>0.2</v>
      </c>
      <c r="BA203" s="155">
        <v>0.2</v>
      </c>
      <c r="BB203" s="155">
        <v>0.2</v>
      </c>
      <c r="BC203" s="155">
        <v>0.2</v>
      </c>
      <c r="BD203" s="155">
        <v>0.2</v>
      </c>
      <c r="BE203" s="155">
        <v>0.2</v>
      </c>
      <c r="BF203" s="155">
        <v>0.2</v>
      </c>
      <c r="BG203" s="155">
        <v>0.2</v>
      </c>
      <c r="BH203" s="155">
        <v>0.2</v>
      </c>
    </row>
    <row r="204" spans="2:67" ht="18" customHeight="1" x14ac:dyDescent="0.25">
      <c r="B204" s="113"/>
      <c r="C204" s="113"/>
      <c r="D204" s="113" t="s">
        <v>44</v>
      </c>
      <c r="E204" s="113"/>
      <c r="G204" s="153">
        <f>G200*G203</f>
        <v>0.8</v>
      </c>
      <c r="H204" s="153">
        <f t="shared" ref="H204:R204" si="466">H200*H203</f>
        <v>0.8</v>
      </c>
      <c r="I204" s="153">
        <f t="shared" si="466"/>
        <v>0.8</v>
      </c>
      <c r="J204" s="153">
        <f t="shared" si="466"/>
        <v>0.8</v>
      </c>
      <c r="K204" s="153">
        <f t="shared" si="466"/>
        <v>0.8</v>
      </c>
      <c r="L204" s="153">
        <f t="shared" si="466"/>
        <v>0.8</v>
      </c>
      <c r="M204" s="153">
        <f t="shared" si="466"/>
        <v>0.82400000000000007</v>
      </c>
      <c r="N204" s="153">
        <f t="shared" si="466"/>
        <v>0.82400000000000007</v>
      </c>
      <c r="O204" s="153">
        <f t="shared" si="466"/>
        <v>0.82400000000000007</v>
      </c>
      <c r="P204" s="153">
        <f t="shared" si="466"/>
        <v>0.82400000000000007</v>
      </c>
      <c r="Q204" s="153">
        <f t="shared" si="466"/>
        <v>0.82400000000000007</v>
      </c>
      <c r="R204" s="153">
        <f t="shared" si="466"/>
        <v>0.82400000000000007</v>
      </c>
      <c r="AB204" s="153">
        <f>AB200*AB203</f>
        <v>1.6480000000000001</v>
      </c>
      <c r="AC204" s="153">
        <f t="shared" ref="AC204:AM204" si="467">AC200*AC203</f>
        <v>1.6480000000000001</v>
      </c>
      <c r="AD204" s="153">
        <f t="shared" si="467"/>
        <v>1.6480000000000001</v>
      </c>
      <c r="AE204" s="153">
        <f t="shared" si="467"/>
        <v>1.6480000000000001</v>
      </c>
      <c r="AF204" s="153">
        <f t="shared" si="467"/>
        <v>1.6480000000000001</v>
      </c>
      <c r="AG204" s="153">
        <f t="shared" si="467"/>
        <v>1.6480000000000001</v>
      </c>
      <c r="AH204" s="153">
        <f t="shared" si="467"/>
        <v>1.6974400000000001</v>
      </c>
      <c r="AI204" s="153">
        <f t="shared" si="467"/>
        <v>1.6974400000000001</v>
      </c>
      <c r="AJ204" s="153">
        <f t="shared" si="467"/>
        <v>1.6974400000000001</v>
      </c>
      <c r="AK204" s="153">
        <f t="shared" si="467"/>
        <v>1.6974400000000001</v>
      </c>
      <c r="AL204" s="153">
        <f t="shared" si="467"/>
        <v>1.6974400000000001</v>
      </c>
      <c r="AM204" s="153">
        <f t="shared" si="467"/>
        <v>1.6974400000000001</v>
      </c>
      <c r="AW204" s="153">
        <f>AW200*AW203</f>
        <v>1.6974400000000001</v>
      </c>
      <c r="AX204" s="153">
        <f t="shared" ref="AX204:BH204" si="468">AX200*AX203</f>
        <v>1.6974400000000001</v>
      </c>
      <c r="AY204" s="153">
        <f t="shared" si="468"/>
        <v>1.6974400000000001</v>
      </c>
      <c r="AZ204" s="153">
        <f t="shared" si="468"/>
        <v>1.6974400000000001</v>
      </c>
      <c r="BA204" s="153">
        <f t="shared" si="468"/>
        <v>1.6974400000000001</v>
      </c>
      <c r="BB204" s="153">
        <f t="shared" si="468"/>
        <v>1.6974400000000001</v>
      </c>
      <c r="BC204" s="153">
        <f t="shared" si="468"/>
        <v>1.7483632</v>
      </c>
      <c r="BD204" s="153">
        <f t="shared" si="468"/>
        <v>1.7483632</v>
      </c>
      <c r="BE204" s="153">
        <f t="shared" si="468"/>
        <v>1.7483632</v>
      </c>
      <c r="BF204" s="153">
        <f t="shared" si="468"/>
        <v>1.7483632</v>
      </c>
      <c r="BG204" s="153">
        <f t="shared" si="468"/>
        <v>1.7483632</v>
      </c>
      <c r="BH204" s="153">
        <f t="shared" si="468"/>
        <v>1.7483632</v>
      </c>
    </row>
    <row r="205" spans="2:67" ht="18" customHeight="1" x14ac:dyDescent="0.25">
      <c r="B205" s="113"/>
      <c r="C205" s="113"/>
      <c r="D205" s="113"/>
      <c r="E205" s="113"/>
    </row>
    <row r="206" spans="2:67" ht="18" customHeight="1" x14ac:dyDescent="0.25">
      <c r="B206" s="113"/>
      <c r="C206" s="113"/>
      <c r="D206" s="113" t="s">
        <v>45</v>
      </c>
      <c r="E206" s="113"/>
      <c r="G206" s="155">
        <v>0.3</v>
      </c>
      <c r="H206" s="155">
        <v>0.3</v>
      </c>
      <c r="I206" s="155">
        <v>0.3</v>
      </c>
      <c r="J206" s="155">
        <v>0.3</v>
      </c>
      <c r="K206" s="155">
        <v>0.3</v>
      </c>
      <c r="L206" s="155">
        <v>0.3</v>
      </c>
      <c r="M206" s="155">
        <v>0.3</v>
      </c>
      <c r="N206" s="155">
        <v>0.3</v>
      </c>
      <c r="O206" s="155">
        <v>0.3</v>
      </c>
      <c r="P206" s="155">
        <v>0.3</v>
      </c>
      <c r="Q206" s="155">
        <v>0.3</v>
      </c>
      <c r="R206" s="155">
        <v>0.3</v>
      </c>
      <c r="AB206" s="155">
        <v>0.3</v>
      </c>
      <c r="AC206" s="155">
        <v>0.3</v>
      </c>
      <c r="AD206" s="155">
        <v>0.3</v>
      </c>
      <c r="AE206" s="155">
        <v>0.3</v>
      </c>
      <c r="AF206" s="155">
        <v>0.3</v>
      </c>
      <c r="AG206" s="155">
        <v>0.3</v>
      </c>
      <c r="AH206" s="155">
        <v>0.3</v>
      </c>
      <c r="AI206" s="155">
        <v>0.3</v>
      </c>
      <c r="AJ206" s="155">
        <v>0.3</v>
      </c>
      <c r="AK206" s="155">
        <v>0.3</v>
      </c>
      <c r="AL206" s="155">
        <v>0.3</v>
      </c>
      <c r="AM206" s="155">
        <v>0.3</v>
      </c>
      <c r="AW206" s="155">
        <v>0.3</v>
      </c>
      <c r="AX206" s="155">
        <v>0.3</v>
      </c>
      <c r="AY206" s="155">
        <v>0.3</v>
      </c>
      <c r="AZ206" s="155">
        <v>0.3</v>
      </c>
      <c r="BA206" s="155">
        <v>0.3</v>
      </c>
      <c r="BB206" s="155">
        <v>0.3</v>
      </c>
      <c r="BC206" s="155">
        <v>0.3</v>
      </c>
      <c r="BD206" s="155">
        <v>0.3</v>
      </c>
      <c r="BE206" s="155">
        <v>0.3</v>
      </c>
      <c r="BF206" s="155">
        <v>0.3</v>
      </c>
      <c r="BG206" s="155">
        <v>0.3</v>
      </c>
      <c r="BH206" s="155">
        <v>0.3</v>
      </c>
    </row>
    <row r="207" spans="2:67" ht="18" customHeight="1" x14ac:dyDescent="0.25">
      <c r="B207" s="113"/>
      <c r="C207" s="113"/>
      <c r="D207" s="113" t="s">
        <v>46</v>
      </c>
      <c r="E207" s="113"/>
      <c r="G207" s="153">
        <f>G200*G206</f>
        <v>2.4</v>
      </c>
      <c r="H207" s="153">
        <f t="shared" ref="H207:R207" si="469">H200*H206</f>
        <v>2.4</v>
      </c>
      <c r="I207" s="153">
        <f t="shared" si="469"/>
        <v>2.4</v>
      </c>
      <c r="J207" s="153">
        <f t="shared" si="469"/>
        <v>2.4</v>
      </c>
      <c r="K207" s="153">
        <f t="shared" si="469"/>
        <v>2.4</v>
      </c>
      <c r="L207" s="153">
        <f t="shared" si="469"/>
        <v>2.4</v>
      </c>
      <c r="M207" s="153">
        <f t="shared" si="469"/>
        <v>2.472</v>
      </c>
      <c r="N207" s="153">
        <f t="shared" si="469"/>
        <v>2.472</v>
      </c>
      <c r="O207" s="153">
        <f t="shared" si="469"/>
        <v>2.472</v>
      </c>
      <c r="P207" s="153">
        <f t="shared" si="469"/>
        <v>2.472</v>
      </c>
      <c r="Q207" s="153">
        <f t="shared" si="469"/>
        <v>2.472</v>
      </c>
      <c r="R207" s="153">
        <f t="shared" si="469"/>
        <v>2.472</v>
      </c>
      <c r="AB207" s="153">
        <f>AB200*AB206</f>
        <v>2.472</v>
      </c>
      <c r="AC207" s="153">
        <f t="shared" ref="AC207:AM207" si="470">AC200*AC206</f>
        <v>2.472</v>
      </c>
      <c r="AD207" s="153">
        <f t="shared" si="470"/>
        <v>2.472</v>
      </c>
      <c r="AE207" s="153">
        <f t="shared" si="470"/>
        <v>2.472</v>
      </c>
      <c r="AF207" s="153">
        <f t="shared" si="470"/>
        <v>2.472</v>
      </c>
      <c r="AG207" s="153">
        <f t="shared" si="470"/>
        <v>2.472</v>
      </c>
      <c r="AH207" s="153">
        <f t="shared" si="470"/>
        <v>2.54616</v>
      </c>
      <c r="AI207" s="153">
        <f t="shared" si="470"/>
        <v>2.54616</v>
      </c>
      <c r="AJ207" s="153">
        <f t="shared" si="470"/>
        <v>2.54616</v>
      </c>
      <c r="AK207" s="153">
        <f t="shared" si="470"/>
        <v>2.54616</v>
      </c>
      <c r="AL207" s="153">
        <f t="shared" si="470"/>
        <v>2.54616</v>
      </c>
      <c r="AM207" s="153">
        <f t="shared" si="470"/>
        <v>2.54616</v>
      </c>
      <c r="AW207" s="153">
        <f>AW200*AW206</f>
        <v>2.54616</v>
      </c>
      <c r="AX207" s="153">
        <f t="shared" ref="AX207:BH207" si="471">AX200*AX206</f>
        <v>2.54616</v>
      </c>
      <c r="AY207" s="153">
        <f t="shared" si="471"/>
        <v>2.54616</v>
      </c>
      <c r="AZ207" s="153">
        <f t="shared" si="471"/>
        <v>2.54616</v>
      </c>
      <c r="BA207" s="153">
        <f t="shared" si="471"/>
        <v>2.54616</v>
      </c>
      <c r="BB207" s="153">
        <f t="shared" si="471"/>
        <v>2.54616</v>
      </c>
      <c r="BC207" s="153">
        <f t="shared" si="471"/>
        <v>2.6225448</v>
      </c>
      <c r="BD207" s="153">
        <f t="shared" si="471"/>
        <v>2.6225448</v>
      </c>
      <c r="BE207" s="153">
        <f t="shared" si="471"/>
        <v>2.6225448</v>
      </c>
      <c r="BF207" s="153">
        <f t="shared" si="471"/>
        <v>2.6225448</v>
      </c>
      <c r="BG207" s="153">
        <f t="shared" si="471"/>
        <v>2.6225448</v>
      </c>
      <c r="BH207" s="153">
        <f t="shared" si="471"/>
        <v>2.6225448</v>
      </c>
    </row>
    <row r="208" spans="2:67" ht="18" customHeight="1" x14ac:dyDescent="0.25">
      <c r="B208" s="113"/>
      <c r="C208" s="113"/>
      <c r="D208" s="113"/>
      <c r="E208" s="113"/>
    </row>
    <row r="209" spans="2:67" ht="18" customHeight="1" x14ac:dyDescent="0.25">
      <c r="B209" s="113"/>
      <c r="C209" s="113"/>
      <c r="D209" s="113" t="s">
        <v>47</v>
      </c>
      <c r="E209" s="113"/>
      <c r="G209" s="152">
        <v>2</v>
      </c>
      <c r="H209" s="152">
        <v>2</v>
      </c>
      <c r="I209" s="152">
        <v>2</v>
      </c>
      <c r="J209" s="152">
        <v>2</v>
      </c>
      <c r="K209" s="152">
        <v>2</v>
      </c>
      <c r="L209" s="152">
        <v>2</v>
      </c>
      <c r="M209" s="152">
        <v>2</v>
      </c>
      <c r="N209" s="152">
        <v>2</v>
      </c>
      <c r="O209" s="152">
        <v>2</v>
      </c>
      <c r="P209" s="152">
        <v>2</v>
      </c>
      <c r="Q209" s="152">
        <v>2</v>
      </c>
      <c r="R209" s="152">
        <v>2</v>
      </c>
      <c r="AB209" s="152">
        <v>2</v>
      </c>
      <c r="AC209" s="152">
        <v>2</v>
      </c>
      <c r="AD209" s="152">
        <v>2</v>
      </c>
      <c r="AE209" s="152">
        <v>2</v>
      </c>
      <c r="AF209" s="152">
        <v>2</v>
      </c>
      <c r="AG209" s="152">
        <v>2</v>
      </c>
      <c r="AH209" s="152">
        <v>2</v>
      </c>
      <c r="AI209" s="152">
        <v>2</v>
      </c>
      <c r="AJ209" s="152">
        <v>2</v>
      </c>
      <c r="AK209" s="152">
        <v>2</v>
      </c>
      <c r="AL209" s="152">
        <v>2</v>
      </c>
      <c r="AM209" s="152">
        <v>2</v>
      </c>
      <c r="AW209" s="152">
        <v>2</v>
      </c>
      <c r="AX209" s="152">
        <v>2</v>
      </c>
      <c r="AY209" s="152">
        <v>2</v>
      </c>
      <c r="AZ209" s="152">
        <v>2</v>
      </c>
      <c r="BA209" s="152">
        <v>2</v>
      </c>
      <c r="BB209" s="152">
        <v>2</v>
      </c>
      <c r="BC209" s="152">
        <v>2</v>
      </c>
      <c r="BD209" s="152">
        <v>2</v>
      </c>
      <c r="BE209" s="152">
        <v>2</v>
      </c>
      <c r="BF209" s="152">
        <v>2</v>
      </c>
      <c r="BG209" s="152">
        <v>2</v>
      </c>
      <c r="BH209" s="152">
        <v>2</v>
      </c>
    </row>
    <row r="210" spans="2:67" ht="18" customHeight="1" x14ac:dyDescent="0.25">
      <c r="B210" s="113"/>
      <c r="C210" s="113"/>
      <c r="D210" s="113"/>
      <c r="E210" s="113"/>
    </row>
    <row r="211" spans="2:67" ht="18" customHeight="1" x14ac:dyDescent="0.25">
      <c r="B211" s="113"/>
      <c r="C211" s="113"/>
      <c r="D211" s="113" t="s">
        <v>48</v>
      </c>
      <c r="E211" s="113"/>
      <c r="G211" s="153">
        <f>SUM(G200,G204,G207,G209)</f>
        <v>13.200000000000001</v>
      </c>
      <c r="H211" s="153">
        <f t="shared" ref="H211:R211" si="472">SUM(H200,H204,H207,H209)</f>
        <v>13.200000000000001</v>
      </c>
      <c r="I211" s="153">
        <f t="shared" si="472"/>
        <v>13.200000000000001</v>
      </c>
      <c r="J211" s="153">
        <f t="shared" si="472"/>
        <v>13.200000000000001</v>
      </c>
      <c r="K211" s="153">
        <f t="shared" si="472"/>
        <v>13.200000000000001</v>
      </c>
      <c r="L211" s="153">
        <f t="shared" si="472"/>
        <v>13.200000000000001</v>
      </c>
      <c r="M211" s="153">
        <f t="shared" si="472"/>
        <v>13.536</v>
      </c>
      <c r="N211" s="153">
        <f t="shared" si="472"/>
        <v>13.536</v>
      </c>
      <c r="O211" s="153">
        <f t="shared" si="472"/>
        <v>13.536</v>
      </c>
      <c r="P211" s="153">
        <f t="shared" si="472"/>
        <v>13.536</v>
      </c>
      <c r="Q211" s="153">
        <f t="shared" si="472"/>
        <v>13.536</v>
      </c>
      <c r="R211" s="153">
        <f t="shared" si="472"/>
        <v>13.536</v>
      </c>
      <c r="AB211" s="153">
        <f>SUM(AB200,AB204,AB207,AB209)</f>
        <v>14.36</v>
      </c>
      <c r="AC211" s="153">
        <f t="shared" ref="AC211:AM211" si="473">SUM(AC200,AC204,AC207,AC209)</f>
        <v>14.36</v>
      </c>
      <c r="AD211" s="153">
        <f t="shared" si="473"/>
        <v>14.36</v>
      </c>
      <c r="AE211" s="153">
        <f t="shared" si="473"/>
        <v>14.36</v>
      </c>
      <c r="AF211" s="153">
        <f t="shared" si="473"/>
        <v>14.36</v>
      </c>
      <c r="AG211" s="153">
        <f t="shared" si="473"/>
        <v>14.36</v>
      </c>
      <c r="AH211" s="153">
        <f t="shared" si="473"/>
        <v>14.7308</v>
      </c>
      <c r="AI211" s="153">
        <f t="shared" si="473"/>
        <v>14.7308</v>
      </c>
      <c r="AJ211" s="153">
        <f t="shared" si="473"/>
        <v>14.7308</v>
      </c>
      <c r="AK211" s="153">
        <f t="shared" si="473"/>
        <v>14.7308</v>
      </c>
      <c r="AL211" s="153">
        <f t="shared" si="473"/>
        <v>14.7308</v>
      </c>
      <c r="AM211" s="153">
        <f t="shared" si="473"/>
        <v>14.7308</v>
      </c>
      <c r="AW211" s="153">
        <f>SUM(AW200,AW204,AW207,AW209)</f>
        <v>14.7308</v>
      </c>
      <c r="AX211" s="153">
        <f t="shared" ref="AX211:BH211" si="474">SUM(AX200,AX204,AX207,AX209)</f>
        <v>14.7308</v>
      </c>
      <c r="AY211" s="153">
        <f t="shared" si="474"/>
        <v>14.7308</v>
      </c>
      <c r="AZ211" s="153">
        <f t="shared" si="474"/>
        <v>14.7308</v>
      </c>
      <c r="BA211" s="153">
        <f t="shared" si="474"/>
        <v>14.7308</v>
      </c>
      <c r="BB211" s="153">
        <f t="shared" si="474"/>
        <v>14.7308</v>
      </c>
      <c r="BC211" s="153">
        <f t="shared" si="474"/>
        <v>15.112724</v>
      </c>
      <c r="BD211" s="153">
        <f t="shared" si="474"/>
        <v>15.112724</v>
      </c>
      <c r="BE211" s="153">
        <f t="shared" si="474"/>
        <v>15.112724</v>
      </c>
      <c r="BF211" s="153">
        <f t="shared" si="474"/>
        <v>15.112724</v>
      </c>
      <c r="BG211" s="153">
        <f t="shared" si="474"/>
        <v>15.112724</v>
      </c>
      <c r="BH211" s="153">
        <f t="shared" si="474"/>
        <v>15.112724</v>
      </c>
    </row>
    <row r="212" spans="2:67" ht="18" customHeight="1" x14ac:dyDescent="0.25">
      <c r="B212" s="113"/>
      <c r="C212" s="113"/>
      <c r="D212" s="113" t="s">
        <v>49</v>
      </c>
      <c r="E212" s="113"/>
      <c r="G212" s="153">
        <f>G198*G211</f>
        <v>198.00000000000003</v>
      </c>
      <c r="H212" s="153">
        <f t="shared" ref="H212:R212" si="475">H198*H211</f>
        <v>198.00000000000003</v>
      </c>
      <c r="I212" s="153">
        <f t="shared" si="475"/>
        <v>198.00000000000003</v>
      </c>
      <c r="J212" s="153">
        <f t="shared" si="475"/>
        <v>198.00000000000003</v>
      </c>
      <c r="K212" s="153">
        <f t="shared" si="475"/>
        <v>198.00000000000003</v>
      </c>
      <c r="L212" s="153">
        <f t="shared" si="475"/>
        <v>198.00000000000003</v>
      </c>
      <c r="M212" s="153">
        <f t="shared" si="475"/>
        <v>203.04</v>
      </c>
      <c r="N212" s="153">
        <f t="shared" si="475"/>
        <v>203.04</v>
      </c>
      <c r="O212" s="153">
        <f t="shared" si="475"/>
        <v>203.04</v>
      </c>
      <c r="P212" s="153">
        <f t="shared" si="475"/>
        <v>203.04</v>
      </c>
      <c r="Q212" s="153">
        <f t="shared" si="475"/>
        <v>203.04</v>
      </c>
      <c r="R212" s="153">
        <f t="shared" si="475"/>
        <v>203.04</v>
      </c>
      <c r="T212" s="156"/>
      <c r="U212" s="156"/>
      <c r="V212" s="156"/>
      <c r="W212" s="156"/>
      <c r="X212" s="156"/>
      <c r="Y212" s="156"/>
      <c r="AB212" s="153">
        <f>AB198*AB211</f>
        <v>215.39999999999998</v>
      </c>
      <c r="AC212" s="153">
        <f t="shared" ref="AC212:AM212" si="476">AC198*AC211</f>
        <v>215.39999999999998</v>
      </c>
      <c r="AD212" s="153">
        <f t="shared" si="476"/>
        <v>215.39999999999998</v>
      </c>
      <c r="AE212" s="153">
        <f t="shared" si="476"/>
        <v>215.39999999999998</v>
      </c>
      <c r="AF212" s="153">
        <f t="shared" si="476"/>
        <v>215.39999999999998</v>
      </c>
      <c r="AG212" s="153">
        <f t="shared" si="476"/>
        <v>215.39999999999998</v>
      </c>
      <c r="AH212" s="153">
        <f t="shared" si="476"/>
        <v>220.96200000000002</v>
      </c>
      <c r="AI212" s="153">
        <f t="shared" si="476"/>
        <v>220.96200000000002</v>
      </c>
      <c r="AJ212" s="153">
        <f t="shared" si="476"/>
        <v>220.96200000000002</v>
      </c>
      <c r="AK212" s="153">
        <f t="shared" si="476"/>
        <v>220.96200000000002</v>
      </c>
      <c r="AL212" s="153">
        <f t="shared" si="476"/>
        <v>220.96200000000002</v>
      </c>
      <c r="AM212" s="153">
        <f t="shared" si="476"/>
        <v>220.96200000000002</v>
      </c>
      <c r="AO212" s="156"/>
      <c r="AP212" s="156"/>
      <c r="AQ212" s="156"/>
      <c r="AR212" s="156"/>
      <c r="AS212" s="156"/>
      <c r="AT212" s="156"/>
      <c r="AW212" s="153">
        <f>AW198*AW211</f>
        <v>220.96200000000002</v>
      </c>
      <c r="AX212" s="153">
        <f t="shared" ref="AX212:BH212" si="477">AX198*AX211</f>
        <v>220.96200000000002</v>
      </c>
      <c r="AY212" s="153">
        <f t="shared" si="477"/>
        <v>220.96200000000002</v>
      </c>
      <c r="AZ212" s="153">
        <f t="shared" si="477"/>
        <v>220.96200000000002</v>
      </c>
      <c r="BA212" s="153">
        <f t="shared" si="477"/>
        <v>220.96200000000002</v>
      </c>
      <c r="BB212" s="153">
        <f t="shared" si="477"/>
        <v>220.96200000000002</v>
      </c>
      <c r="BC212" s="153">
        <f t="shared" si="477"/>
        <v>226.69085999999999</v>
      </c>
      <c r="BD212" s="153">
        <f t="shared" si="477"/>
        <v>226.69085999999999</v>
      </c>
      <c r="BE212" s="153">
        <f t="shared" si="477"/>
        <v>226.69085999999999</v>
      </c>
      <c r="BF212" s="153">
        <f t="shared" si="477"/>
        <v>226.69085999999999</v>
      </c>
      <c r="BG212" s="153">
        <f t="shared" si="477"/>
        <v>226.69085999999999</v>
      </c>
      <c r="BH212" s="153">
        <f t="shared" si="477"/>
        <v>226.69085999999999</v>
      </c>
      <c r="BJ212" s="156"/>
      <c r="BK212" s="156"/>
      <c r="BL212" s="156"/>
      <c r="BM212" s="156"/>
      <c r="BN212" s="156"/>
      <c r="BO212" s="156"/>
    </row>
    <row r="213" spans="2:67" ht="18" customHeight="1" x14ac:dyDescent="0.25">
      <c r="B213" s="113"/>
      <c r="C213" s="113"/>
      <c r="D213" s="113"/>
      <c r="E213" s="113"/>
    </row>
    <row r="214" spans="2:67" ht="18" customHeight="1" x14ac:dyDescent="0.25">
      <c r="B214" s="113"/>
      <c r="C214" s="113" t="s">
        <v>88</v>
      </c>
      <c r="D214" s="113"/>
      <c r="E214" s="113"/>
    </row>
    <row r="215" spans="2:67" ht="18" customHeight="1" x14ac:dyDescent="0.25">
      <c r="B215" s="113"/>
      <c r="C215" s="113"/>
      <c r="D215" s="113" t="s">
        <v>41</v>
      </c>
      <c r="E215" s="113"/>
      <c r="G215" s="119">
        <v>5</v>
      </c>
      <c r="H215" s="119">
        <v>5</v>
      </c>
      <c r="I215" s="119">
        <v>5</v>
      </c>
      <c r="J215" s="119">
        <v>5</v>
      </c>
      <c r="K215" s="119">
        <v>5</v>
      </c>
      <c r="L215" s="119">
        <v>5</v>
      </c>
      <c r="M215" s="119">
        <v>5</v>
      </c>
      <c r="N215" s="119">
        <v>5</v>
      </c>
      <c r="O215" s="119">
        <v>5</v>
      </c>
      <c r="P215" s="119">
        <v>5</v>
      </c>
      <c r="Q215" s="119">
        <v>5</v>
      </c>
      <c r="R215" s="119">
        <v>5</v>
      </c>
      <c r="AB215" s="119">
        <v>5</v>
      </c>
      <c r="AC215" s="119">
        <v>5</v>
      </c>
      <c r="AD215" s="119">
        <v>5</v>
      </c>
      <c r="AE215" s="119">
        <v>5</v>
      </c>
      <c r="AF215" s="119">
        <v>5</v>
      </c>
      <c r="AG215" s="119">
        <v>5</v>
      </c>
      <c r="AH215" s="119">
        <v>5</v>
      </c>
      <c r="AI215" s="119">
        <v>5</v>
      </c>
      <c r="AJ215" s="119">
        <v>5</v>
      </c>
      <c r="AK215" s="119">
        <v>5</v>
      </c>
      <c r="AL215" s="119">
        <v>5</v>
      </c>
      <c r="AM215" s="119">
        <v>5</v>
      </c>
      <c r="AW215" s="119">
        <v>5</v>
      </c>
      <c r="AX215" s="119">
        <v>5</v>
      </c>
      <c r="AY215" s="119">
        <v>5</v>
      </c>
      <c r="AZ215" s="119">
        <v>5</v>
      </c>
      <c r="BA215" s="119">
        <v>5</v>
      </c>
      <c r="BB215" s="119">
        <v>5</v>
      </c>
      <c r="BC215" s="119">
        <v>5</v>
      </c>
      <c r="BD215" s="119">
        <v>5</v>
      </c>
      <c r="BE215" s="119">
        <v>5</v>
      </c>
      <c r="BF215" s="119">
        <v>5</v>
      </c>
      <c r="BG215" s="119">
        <v>5</v>
      </c>
      <c r="BH215" s="119">
        <v>5</v>
      </c>
    </row>
    <row r="216" spans="2:67" ht="18" customHeight="1" x14ac:dyDescent="0.25">
      <c r="B216" s="113"/>
      <c r="C216" s="113"/>
      <c r="D216" s="113"/>
      <c r="E216" s="113"/>
    </row>
    <row r="217" spans="2:67" ht="18" customHeight="1" x14ac:dyDescent="0.25">
      <c r="B217" s="113"/>
      <c r="C217" s="113"/>
      <c r="D217" s="113" t="s">
        <v>43</v>
      </c>
      <c r="E217" s="113"/>
      <c r="G217" s="152">
        <v>5</v>
      </c>
      <c r="H217" s="153">
        <f>G217*(1+H218)</f>
        <v>5</v>
      </c>
      <c r="I217" s="153">
        <f t="shared" ref="I217" si="478">H217*(1+I218)</f>
        <v>5</v>
      </c>
      <c r="J217" s="153">
        <f t="shared" ref="J217" si="479">I217*(1+J218)</f>
        <v>5</v>
      </c>
      <c r="K217" s="153">
        <f t="shared" ref="K217" si="480">J217*(1+K218)</f>
        <v>5</v>
      </c>
      <c r="L217" s="153">
        <f t="shared" ref="L217" si="481">K217*(1+L218)</f>
        <v>5</v>
      </c>
      <c r="M217" s="153">
        <f t="shared" ref="M217" si="482">L217*(1+M218)</f>
        <v>5.15</v>
      </c>
      <c r="N217" s="153">
        <f t="shared" ref="N217" si="483">M217*(1+N218)</f>
        <v>5.15</v>
      </c>
      <c r="O217" s="153">
        <f t="shared" ref="O217" si="484">N217*(1+O218)</f>
        <v>5.15</v>
      </c>
      <c r="P217" s="153">
        <f t="shared" ref="P217" si="485">O217*(1+P218)</f>
        <v>5.15</v>
      </c>
      <c r="Q217" s="153">
        <f t="shared" ref="Q217" si="486">P217*(1+Q218)</f>
        <v>5.15</v>
      </c>
      <c r="R217" s="153">
        <f t="shared" ref="R217" si="487">Q217*(1+R218)</f>
        <v>5.15</v>
      </c>
      <c r="AB217" s="154">
        <f>R217*(1+AB218)</f>
        <v>5.15</v>
      </c>
      <c r="AC217" s="153">
        <f>AB217*(1+AC218)</f>
        <v>5.15</v>
      </c>
      <c r="AD217" s="153">
        <f t="shared" ref="AD217" si="488">AC217*(1+AD218)</f>
        <v>5.15</v>
      </c>
      <c r="AE217" s="153">
        <f t="shared" ref="AE217" si="489">AD217*(1+AE218)</f>
        <v>5.15</v>
      </c>
      <c r="AF217" s="153">
        <f t="shared" ref="AF217" si="490">AE217*(1+AF218)</f>
        <v>5.15</v>
      </c>
      <c r="AG217" s="153">
        <f t="shared" ref="AG217" si="491">AF217*(1+AG218)</f>
        <v>5.15</v>
      </c>
      <c r="AH217" s="153">
        <f t="shared" ref="AH217" si="492">AG217*(1+AH218)</f>
        <v>5.3045000000000009</v>
      </c>
      <c r="AI217" s="153">
        <f t="shared" ref="AI217" si="493">AH217*(1+AI218)</f>
        <v>5.3045000000000009</v>
      </c>
      <c r="AJ217" s="153">
        <f t="shared" ref="AJ217" si="494">AI217*(1+AJ218)</f>
        <v>5.3045000000000009</v>
      </c>
      <c r="AK217" s="153">
        <f t="shared" ref="AK217" si="495">AJ217*(1+AK218)</f>
        <v>5.3045000000000009</v>
      </c>
      <c r="AL217" s="153">
        <f t="shared" ref="AL217" si="496">AK217*(1+AL218)</f>
        <v>5.3045000000000009</v>
      </c>
      <c r="AM217" s="153">
        <f t="shared" ref="AM217" si="497">AL217*(1+AM218)</f>
        <v>5.3045000000000009</v>
      </c>
      <c r="AW217" s="154">
        <f>AM217*(1+AW218)</f>
        <v>5.3045000000000009</v>
      </c>
      <c r="AX217" s="153">
        <f>AW217*(1+AX218)</f>
        <v>5.3045000000000009</v>
      </c>
      <c r="AY217" s="153">
        <f t="shared" ref="AY217" si="498">AX217*(1+AY218)</f>
        <v>5.3045000000000009</v>
      </c>
      <c r="AZ217" s="153">
        <f t="shared" ref="AZ217" si="499">AY217*(1+AZ218)</f>
        <v>5.3045000000000009</v>
      </c>
      <c r="BA217" s="153">
        <f t="shared" ref="BA217" si="500">AZ217*(1+BA218)</f>
        <v>5.3045000000000009</v>
      </c>
      <c r="BB217" s="153">
        <f t="shared" ref="BB217" si="501">BA217*(1+BB218)</f>
        <v>5.3045000000000009</v>
      </c>
      <c r="BC217" s="153">
        <f t="shared" ref="BC217" si="502">BB217*(1+BC218)</f>
        <v>5.4636350000000009</v>
      </c>
      <c r="BD217" s="153">
        <f t="shared" ref="BD217" si="503">BC217*(1+BD218)</f>
        <v>5.4636350000000009</v>
      </c>
      <c r="BE217" s="153">
        <f t="shared" ref="BE217" si="504">BD217*(1+BE218)</f>
        <v>5.4636350000000009</v>
      </c>
      <c r="BF217" s="153">
        <f t="shared" ref="BF217" si="505">BE217*(1+BF218)</f>
        <v>5.4636350000000009</v>
      </c>
      <c r="BG217" s="153">
        <f t="shared" ref="BG217" si="506">BF217*(1+BG218)</f>
        <v>5.4636350000000009</v>
      </c>
      <c r="BH217" s="153">
        <f t="shared" ref="BH217" si="507">BG217*(1+BH218)</f>
        <v>5.4636350000000009</v>
      </c>
    </row>
    <row r="218" spans="2:67" ht="18" customHeight="1" x14ac:dyDescent="0.25">
      <c r="B218" s="113"/>
      <c r="C218" s="113"/>
      <c r="D218" s="113"/>
      <c r="E218" s="118" t="s">
        <v>6</v>
      </c>
      <c r="H218" s="133">
        <v>0</v>
      </c>
      <c r="I218" s="133">
        <v>0</v>
      </c>
      <c r="J218" s="133">
        <v>0</v>
      </c>
      <c r="K218" s="133">
        <v>0</v>
      </c>
      <c r="L218" s="133">
        <v>0</v>
      </c>
      <c r="M218" s="133">
        <v>0.03</v>
      </c>
      <c r="N218" s="133">
        <v>0</v>
      </c>
      <c r="O218" s="133">
        <v>0</v>
      </c>
      <c r="P218" s="133">
        <v>0</v>
      </c>
      <c r="Q218" s="133">
        <v>0</v>
      </c>
      <c r="R218" s="133">
        <v>0</v>
      </c>
      <c r="AB218" s="133">
        <v>0</v>
      </c>
      <c r="AC218" s="133">
        <v>0</v>
      </c>
      <c r="AD218" s="133">
        <v>0</v>
      </c>
      <c r="AE218" s="133">
        <v>0</v>
      </c>
      <c r="AF218" s="133">
        <v>0</v>
      </c>
      <c r="AG218" s="133">
        <v>0</v>
      </c>
      <c r="AH218" s="133">
        <v>0.03</v>
      </c>
      <c r="AI218" s="133">
        <v>0</v>
      </c>
      <c r="AJ218" s="133">
        <v>0</v>
      </c>
      <c r="AK218" s="133">
        <v>0</v>
      </c>
      <c r="AL218" s="133">
        <v>0</v>
      </c>
      <c r="AM218" s="133">
        <v>0</v>
      </c>
      <c r="AW218" s="133">
        <v>0</v>
      </c>
      <c r="AX218" s="133">
        <v>0</v>
      </c>
      <c r="AY218" s="133">
        <v>0</v>
      </c>
      <c r="AZ218" s="133">
        <v>0</v>
      </c>
      <c r="BA218" s="133">
        <v>0</v>
      </c>
      <c r="BB218" s="133">
        <v>0</v>
      </c>
      <c r="BC218" s="133">
        <v>0.03</v>
      </c>
      <c r="BD218" s="133">
        <v>0</v>
      </c>
      <c r="BE218" s="133">
        <v>0</v>
      </c>
      <c r="BF218" s="133">
        <v>0</v>
      </c>
      <c r="BG218" s="133">
        <v>0</v>
      </c>
      <c r="BH218" s="133">
        <v>0</v>
      </c>
    </row>
    <row r="219" spans="2:67" ht="18" customHeight="1" x14ac:dyDescent="0.25">
      <c r="B219" s="113"/>
      <c r="C219" s="113"/>
      <c r="D219" s="113"/>
      <c r="E219" s="113"/>
    </row>
    <row r="220" spans="2:67" ht="18" customHeight="1" x14ac:dyDescent="0.25">
      <c r="B220" s="113"/>
      <c r="C220" s="113"/>
      <c r="D220" s="113" t="s">
        <v>42</v>
      </c>
      <c r="E220" s="113"/>
      <c r="G220" s="155">
        <v>0.05</v>
      </c>
      <c r="H220" s="155">
        <v>0.05</v>
      </c>
      <c r="I220" s="155">
        <v>0.05</v>
      </c>
      <c r="J220" s="155">
        <v>0.05</v>
      </c>
      <c r="K220" s="155">
        <v>0.05</v>
      </c>
      <c r="L220" s="155">
        <v>0.05</v>
      </c>
      <c r="M220" s="155">
        <v>0.05</v>
      </c>
      <c r="N220" s="155">
        <v>0.05</v>
      </c>
      <c r="O220" s="155">
        <v>0.05</v>
      </c>
      <c r="P220" s="155">
        <v>0.05</v>
      </c>
      <c r="Q220" s="155">
        <v>0.05</v>
      </c>
      <c r="R220" s="155">
        <v>0.05</v>
      </c>
      <c r="AB220" s="155">
        <v>0.05</v>
      </c>
      <c r="AC220" s="155">
        <v>0.05</v>
      </c>
      <c r="AD220" s="155">
        <v>0.05</v>
      </c>
      <c r="AE220" s="155">
        <v>0.05</v>
      </c>
      <c r="AF220" s="155">
        <v>0.05</v>
      </c>
      <c r="AG220" s="155">
        <v>0.05</v>
      </c>
      <c r="AH220" s="155">
        <v>0.05</v>
      </c>
      <c r="AI220" s="155">
        <v>0.05</v>
      </c>
      <c r="AJ220" s="155">
        <v>0.05</v>
      </c>
      <c r="AK220" s="155">
        <v>0.05</v>
      </c>
      <c r="AL220" s="155">
        <v>0.05</v>
      </c>
      <c r="AM220" s="155">
        <v>0.05</v>
      </c>
      <c r="AW220" s="155">
        <v>0.05</v>
      </c>
      <c r="AX220" s="155">
        <v>0.05</v>
      </c>
      <c r="AY220" s="155">
        <v>0.05</v>
      </c>
      <c r="AZ220" s="155">
        <v>0.05</v>
      </c>
      <c r="BA220" s="155">
        <v>0.05</v>
      </c>
      <c r="BB220" s="155">
        <v>0.05</v>
      </c>
      <c r="BC220" s="155">
        <v>0.05</v>
      </c>
      <c r="BD220" s="155">
        <v>0.05</v>
      </c>
      <c r="BE220" s="155">
        <v>0.05</v>
      </c>
      <c r="BF220" s="155">
        <v>0.05</v>
      </c>
      <c r="BG220" s="155">
        <v>0.05</v>
      </c>
      <c r="BH220" s="155">
        <v>0.05</v>
      </c>
    </row>
    <row r="221" spans="2:67" ht="18" customHeight="1" x14ac:dyDescent="0.25">
      <c r="B221" s="113"/>
      <c r="C221" s="113"/>
      <c r="D221" s="113" t="s">
        <v>44</v>
      </c>
      <c r="E221" s="113"/>
      <c r="G221" s="153">
        <f>G217*G220</f>
        <v>0.25</v>
      </c>
      <c r="H221" s="153">
        <f t="shared" ref="H221:R221" si="508">H217*H220</f>
        <v>0.25</v>
      </c>
      <c r="I221" s="153">
        <f t="shared" si="508"/>
        <v>0.25</v>
      </c>
      <c r="J221" s="153">
        <f t="shared" si="508"/>
        <v>0.25</v>
      </c>
      <c r="K221" s="153">
        <f t="shared" si="508"/>
        <v>0.25</v>
      </c>
      <c r="L221" s="153">
        <f t="shared" si="508"/>
        <v>0.25</v>
      </c>
      <c r="M221" s="153">
        <f t="shared" si="508"/>
        <v>0.25750000000000001</v>
      </c>
      <c r="N221" s="153">
        <f t="shared" si="508"/>
        <v>0.25750000000000001</v>
      </c>
      <c r="O221" s="153">
        <f t="shared" si="508"/>
        <v>0.25750000000000001</v>
      </c>
      <c r="P221" s="153">
        <f t="shared" si="508"/>
        <v>0.25750000000000001</v>
      </c>
      <c r="Q221" s="153">
        <f t="shared" si="508"/>
        <v>0.25750000000000001</v>
      </c>
      <c r="R221" s="153">
        <f t="shared" si="508"/>
        <v>0.25750000000000001</v>
      </c>
      <c r="AB221" s="153">
        <f>AB217*AB220</f>
        <v>0.25750000000000001</v>
      </c>
      <c r="AC221" s="153">
        <f t="shared" ref="AC221:AM221" si="509">AC217*AC220</f>
        <v>0.25750000000000001</v>
      </c>
      <c r="AD221" s="153">
        <f t="shared" si="509"/>
        <v>0.25750000000000001</v>
      </c>
      <c r="AE221" s="153">
        <f t="shared" si="509"/>
        <v>0.25750000000000001</v>
      </c>
      <c r="AF221" s="153">
        <f t="shared" si="509"/>
        <v>0.25750000000000001</v>
      </c>
      <c r="AG221" s="153">
        <f t="shared" si="509"/>
        <v>0.25750000000000001</v>
      </c>
      <c r="AH221" s="153">
        <f t="shared" si="509"/>
        <v>0.26522500000000004</v>
      </c>
      <c r="AI221" s="153">
        <f t="shared" si="509"/>
        <v>0.26522500000000004</v>
      </c>
      <c r="AJ221" s="153">
        <f t="shared" si="509"/>
        <v>0.26522500000000004</v>
      </c>
      <c r="AK221" s="153">
        <f t="shared" si="509"/>
        <v>0.26522500000000004</v>
      </c>
      <c r="AL221" s="153">
        <f t="shared" si="509"/>
        <v>0.26522500000000004</v>
      </c>
      <c r="AM221" s="153">
        <f t="shared" si="509"/>
        <v>0.26522500000000004</v>
      </c>
      <c r="AW221" s="153">
        <f>AW217*AW220</f>
        <v>0.26522500000000004</v>
      </c>
      <c r="AX221" s="153">
        <f t="shared" ref="AX221:BH221" si="510">AX217*AX220</f>
        <v>0.26522500000000004</v>
      </c>
      <c r="AY221" s="153">
        <f t="shared" si="510"/>
        <v>0.26522500000000004</v>
      </c>
      <c r="AZ221" s="153">
        <f t="shared" si="510"/>
        <v>0.26522500000000004</v>
      </c>
      <c r="BA221" s="153">
        <f t="shared" si="510"/>
        <v>0.26522500000000004</v>
      </c>
      <c r="BB221" s="153">
        <f t="shared" si="510"/>
        <v>0.26522500000000004</v>
      </c>
      <c r="BC221" s="153">
        <f t="shared" si="510"/>
        <v>0.27318175000000006</v>
      </c>
      <c r="BD221" s="153">
        <f t="shared" si="510"/>
        <v>0.27318175000000006</v>
      </c>
      <c r="BE221" s="153">
        <f t="shared" si="510"/>
        <v>0.27318175000000006</v>
      </c>
      <c r="BF221" s="153">
        <f t="shared" si="510"/>
        <v>0.27318175000000006</v>
      </c>
      <c r="BG221" s="153">
        <f t="shared" si="510"/>
        <v>0.27318175000000006</v>
      </c>
      <c r="BH221" s="153">
        <f t="shared" si="510"/>
        <v>0.27318175000000006</v>
      </c>
    </row>
    <row r="222" spans="2:67" ht="18" customHeight="1" x14ac:dyDescent="0.25">
      <c r="B222" s="113"/>
      <c r="C222" s="113"/>
      <c r="D222" s="113"/>
      <c r="E222" s="113"/>
    </row>
    <row r="223" spans="2:67" ht="18" customHeight="1" x14ac:dyDescent="0.25">
      <c r="B223" s="113"/>
      <c r="C223" s="113"/>
      <c r="D223" s="113" t="s">
        <v>45</v>
      </c>
      <c r="E223" s="113"/>
      <c r="G223" s="155">
        <v>0.3</v>
      </c>
      <c r="H223" s="155">
        <v>0.3</v>
      </c>
      <c r="I223" s="155">
        <v>0.3</v>
      </c>
      <c r="J223" s="155">
        <v>0.3</v>
      </c>
      <c r="K223" s="155">
        <v>0.3</v>
      </c>
      <c r="L223" s="155">
        <v>0.3</v>
      </c>
      <c r="M223" s="155">
        <v>0.3</v>
      </c>
      <c r="N223" s="155">
        <v>0.3</v>
      </c>
      <c r="O223" s="155">
        <v>0.3</v>
      </c>
      <c r="P223" s="155">
        <v>0.3</v>
      </c>
      <c r="Q223" s="155">
        <v>0.3</v>
      </c>
      <c r="R223" s="155">
        <v>0.3</v>
      </c>
      <c r="AB223" s="155">
        <v>0.3</v>
      </c>
      <c r="AC223" s="155">
        <v>0.3</v>
      </c>
      <c r="AD223" s="155">
        <v>0.3</v>
      </c>
      <c r="AE223" s="155">
        <v>0.3</v>
      </c>
      <c r="AF223" s="155">
        <v>0.3</v>
      </c>
      <c r="AG223" s="155">
        <v>0.3</v>
      </c>
      <c r="AH223" s="155">
        <v>0.3</v>
      </c>
      <c r="AI223" s="155">
        <v>0.3</v>
      </c>
      <c r="AJ223" s="155">
        <v>0.3</v>
      </c>
      <c r="AK223" s="155">
        <v>0.3</v>
      </c>
      <c r="AL223" s="155">
        <v>0.3</v>
      </c>
      <c r="AM223" s="155">
        <v>0.3</v>
      </c>
      <c r="AW223" s="155">
        <v>0.3</v>
      </c>
      <c r="AX223" s="155">
        <v>0.3</v>
      </c>
      <c r="AY223" s="155">
        <v>0.3</v>
      </c>
      <c r="AZ223" s="155">
        <v>0.3</v>
      </c>
      <c r="BA223" s="155">
        <v>0.3</v>
      </c>
      <c r="BB223" s="155">
        <v>0.3</v>
      </c>
      <c r="BC223" s="155">
        <v>0.3</v>
      </c>
      <c r="BD223" s="155">
        <v>0.3</v>
      </c>
      <c r="BE223" s="155">
        <v>0.3</v>
      </c>
      <c r="BF223" s="155">
        <v>0.3</v>
      </c>
      <c r="BG223" s="155">
        <v>0.3</v>
      </c>
      <c r="BH223" s="155">
        <v>0.3</v>
      </c>
    </row>
    <row r="224" spans="2:67" ht="18" customHeight="1" x14ac:dyDescent="0.25">
      <c r="B224" s="113"/>
      <c r="C224" s="113"/>
      <c r="D224" s="113" t="s">
        <v>46</v>
      </c>
      <c r="E224" s="113"/>
      <c r="G224" s="153">
        <f>G217*G223</f>
        <v>1.5</v>
      </c>
      <c r="H224" s="153">
        <f t="shared" ref="H224:R224" si="511">H217*H223</f>
        <v>1.5</v>
      </c>
      <c r="I224" s="153">
        <f t="shared" si="511"/>
        <v>1.5</v>
      </c>
      <c r="J224" s="153">
        <f t="shared" si="511"/>
        <v>1.5</v>
      </c>
      <c r="K224" s="153">
        <f t="shared" si="511"/>
        <v>1.5</v>
      </c>
      <c r="L224" s="153">
        <f t="shared" si="511"/>
        <v>1.5</v>
      </c>
      <c r="M224" s="153">
        <f t="shared" si="511"/>
        <v>1.5450000000000002</v>
      </c>
      <c r="N224" s="153">
        <f t="shared" si="511"/>
        <v>1.5450000000000002</v>
      </c>
      <c r="O224" s="153">
        <f t="shared" si="511"/>
        <v>1.5450000000000002</v>
      </c>
      <c r="P224" s="153">
        <f t="shared" si="511"/>
        <v>1.5450000000000002</v>
      </c>
      <c r="Q224" s="153">
        <f t="shared" si="511"/>
        <v>1.5450000000000002</v>
      </c>
      <c r="R224" s="153">
        <f t="shared" si="511"/>
        <v>1.5450000000000002</v>
      </c>
      <c r="AB224" s="153">
        <f>AB217*AB223</f>
        <v>1.5450000000000002</v>
      </c>
      <c r="AC224" s="153">
        <f t="shared" ref="AC224:AM224" si="512">AC217*AC223</f>
        <v>1.5450000000000002</v>
      </c>
      <c r="AD224" s="153">
        <f t="shared" si="512"/>
        <v>1.5450000000000002</v>
      </c>
      <c r="AE224" s="153">
        <f t="shared" si="512"/>
        <v>1.5450000000000002</v>
      </c>
      <c r="AF224" s="153">
        <f t="shared" si="512"/>
        <v>1.5450000000000002</v>
      </c>
      <c r="AG224" s="153">
        <f t="shared" si="512"/>
        <v>1.5450000000000002</v>
      </c>
      <c r="AH224" s="153">
        <f t="shared" si="512"/>
        <v>1.5913500000000003</v>
      </c>
      <c r="AI224" s="153">
        <f t="shared" si="512"/>
        <v>1.5913500000000003</v>
      </c>
      <c r="AJ224" s="153">
        <f t="shared" si="512"/>
        <v>1.5913500000000003</v>
      </c>
      <c r="AK224" s="153">
        <f t="shared" si="512"/>
        <v>1.5913500000000003</v>
      </c>
      <c r="AL224" s="153">
        <f t="shared" si="512"/>
        <v>1.5913500000000003</v>
      </c>
      <c r="AM224" s="153">
        <f t="shared" si="512"/>
        <v>1.5913500000000003</v>
      </c>
      <c r="AW224" s="153">
        <f>AW217*AW223</f>
        <v>1.5913500000000003</v>
      </c>
      <c r="AX224" s="153">
        <f t="shared" ref="AX224:BH224" si="513">AX217*AX223</f>
        <v>1.5913500000000003</v>
      </c>
      <c r="AY224" s="153">
        <f t="shared" si="513"/>
        <v>1.5913500000000003</v>
      </c>
      <c r="AZ224" s="153">
        <f t="shared" si="513"/>
        <v>1.5913500000000003</v>
      </c>
      <c r="BA224" s="153">
        <f t="shared" si="513"/>
        <v>1.5913500000000003</v>
      </c>
      <c r="BB224" s="153">
        <f t="shared" si="513"/>
        <v>1.5913500000000003</v>
      </c>
      <c r="BC224" s="153">
        <f t="shared" si="513"/>
        <v>1.6390905000000002</v>
      </c>
      <c r="BD224" s="153">
        <f t="shared" si="513"/>
        <v>1.6390905000000002</v>
      </c>
      <c r="BE224" s="153">
        <f t="shared" si="513"/>
        <v>1.6390905000000002</v>
      </c>
      <c r="BF224" s="153">
        <f t="shared" si="513"/>
        <v>1.6390905000000002</v>
      </c>
      <c r="BG224" s="153">
        <f t="shared" si="513"/>
        <v>1.6390905000000002</v>
      </c>
      <c r="BH224" s="153">
        <f t="shared" si="513"/>
        <v>1.6390905000000002</v>
      </c>
    </row>
    <row r="225" spans="1:67" ht="18" customHeight="1" x14ac:dyDescent="0.25">
      <c r="B225" s="113"/>
      <c r="C225" s="113"/>
      <c r="D225" s="113"/>
      <c r="E225" s="113"/>
    </row>
    <row r="226" spans="1:67" ht="18" customHeight="1" x14ac:dyDescent="0.25">
      <c r="B226" s="113"/>
      <c r="C226" s="113"/>
      <c r="D226" s="113" t="s">
        <v>47</v>
      </c>
      <c r="E226" s="113"/>
      <c r="G226" s="152">
        <v>0.5</v>
      </c>
      <c r="H226" s="152">
        <v>0.5</v>
      </c>
      <c r="I226" s="152">
        <v>0.5</v>
      </c>
      <c r="J226" s="152">
        <v>0.5</v>
      </c>
      <c r="K226" s="152">
        <v>0.5</v>
      </c>
      <c r="L226" s="152">
        <v>0.5</v>
      </c>
      <c r="M226" s="152">
        <v>0.5</v>
      </c>
      <c r="N226" s="152">
        <v>0.5</v>
      </c>
      <c r="O226" s="152">
        <v>0.5</v>
      </c>
      <c r="P226" s="152">
        <v>0.5</v>
      </c>
      <c r="Q226" s="152">
        <v>0.5</v>
      </c>
      <c r="R226" s="152">
        <v>0.5</v>
      </c>
      <c r="AB226" s="152">
        <v>0.5</v>
      </c>
      <c r="AC226" s="152">
        <v>0.5</v>
      </c>
      <c r="AD226" s="152">
        <v>0.5</v>
      </c>
      <c r="AE226" s="152">
        <v>0.5</v>
      </c>
      <c r="AF226" s="152">
        <v>0.5</v>
      </c>
      <c r="AG226" s="152">
        <v>0.5</v>
      </c>
      <c r="AH226" s="152">
        <v>0.5</v>
      </c>
      <c r="AI226" s="152">
        <v>0.5</v>
      </c>
      <c r="AJ226" s="152">
        <v>0.5</v>
      </c>
      <c r="AK226" s="152">
        <v>0.5</v>
      </c>
      <c r="AL226" s="152">
        <v>0.5</v>
      </c>
      <c r="AM226" s="152">
        <v>0.5</v>
      </c>
      <c r="AW226" s="152">
        <v>0.5</v>
      </c>
      <c r="AX226" s="152">
        <v>0.5</v>
      </c>
      <c r="AY226" s="152">
        <v>0.5</v>
      </c>
      <c r="AZ226" s="152">
        <v>0.5</v>
      </c>
      <c r="BA226" s="152">
        <v>0.5</v>
      </c>
      <c r="BB226" s="152">
        <v>0.5</v>
      </c>
      <c r="BC226" s="152">
        <v>0.5</v>
      </c>
      <c r="BD226" s="152">
        <v>0.5</v>
      </c>
      <c r="BE226" s="152">
        <v>0.5</v>
      </c>
      <c r="BF226" s="152">
        <v>0.5</v>
      </c>
      <c r="BG226" s="152">
        <v>0.5</v>
      </c>
      <c r="BH226" s="152">
        <v>0.5</v>
      </c>
    </row>
    <row r="227" spans="1:67" ht="18" customHeight="1" x14ac:dyDescent="0.25">
      <c r="B227" s="113"/>
      <c r="C227" s="113"/>
      <c r="D227" s="113"/>
      <c r="E227" s="113"/>
    </row>
    <row r="228" spans="1:67" ht="18" customHeight="1" x14ac:dyDescent="0.25">
      <c r="B228" s="113"/>
      <c r="C228" s="113"/>
      <c r="D228" s="113" t="s">
        <v>48</v>
      </c>
      <c r="E228" s="113"/>
      <c r="G228" s="153">
        <f>SUM(G217,G221,G224,G226)</f>
        <v>7.25</v>
      </c>
      <c r="H228" s="153">
        <f t="shared" ref="H228:R228" si="514">SUM(H217,H221,H224,H226)</f>
        <v>7.25</v>
      </c>
      <c r="I228" s="153">
        <f t="shared" si="514"/>
        <v>7.25</v>
      </c>
      <c r="J228" s="153">
        <f t="shared" si="514"/>
        <v>7.25</v>
      </c>
      <c r="K228" s="153">
        <f t="shared" si="514"/>
        <v>7.25</v>
      </c>
      <c r="L228" s="153">
        <f t="shared" si="514"/>
        <v>7.25</v>
      </c>
      <c r="M228" s="153">
        <f t="shared" si="514"/>
        <v>7.4525000000000006</v>
      </c>
      <c r="N228" s="153">
        <f t="shared" si="514"/>
        <v>7.4525000000000006</v>
      </c>
      <c r="O228" s="153">
        <f t="shared" si="514"/>
        <v>7.4525000000000006</v>
      </c>
      <c r="P228" s="153">
        <f t="shared" si="514"/>
        <v>7.4525000000000006</v>
      </c>
      <c r="Q228" s="153">
        <f t="shared" si="514"/>
        <v>7.4525000000000006</v>
      </c>
      <c r="R228" s="153">
        <f t="shared" si="514"/>
        <v>7.4525000000000006</v>
      </c>
      <c r="AB228" s="153">
        <f>SUM(AB217,AB221,AB224,AB226)</f>
        <v>7.4525000000000006</v>
      </c>
      <c r="AC228" s="153">
        <f t="shared" ref="AC228:AM228" si="515">SUM(AC217,AC221,AC224,AC226)</f>
        <v>7.4525000000000006</v>
      </c>
      <c r="AD228" s="153">
        <f t="shared" si="515"/>
        <v>7.4525000000000006</v>
      </c>
      <c r="AE228" s="153">
        <f t="shared" si="515"/>
        <v>7.4525000000000006</v>
      </c>
      <c r="AF228" s="153">
        <f t="shared" si="515"/>
        <v>7.4525000000000006</v>
      </c>
      <c r="AG228" s="153">
        <f t="shared" si="515"/>
        <v>7.4525000000000006</v>
      </c>
      <c r="AH228" s="153">
        <f t="shared" si="515"/>
        <v>7.6610750000000012</v>
      </c>
      <c r="AI228" s="153">
        <f t="shared" si="515"/>
        <v>7.6610750000000012</v>
      </c>
      <c r="AJ228" s="153">
        <f t="shared" si="515"/>
        <v>7.6610750000000012</v>
      </c>
      <c r="AK228" s="153">
        <f t="shared" si="515"/>
        <v>7.6610750000000012</v>
      </c>
      <c r="AL228" s="153">
        <f t="shared" si="515"/>
        <v>7.6610750000000012</v>
      </c>
      <c r="AM228" s="153">
        <f t="shared" si="515"/>
        <v>7.6610750000000012</v>
      </c>
      <c r="AW228" s="153">
        <f>SUM(AW217,AW221,AW224,AW226)</f>
        <v>7.6610750000000012</v>
      </c>
      <c r="AX228" s="153">
        <f t="shared" ref="AX228:BH228" si="516">SUM(AX217,AX221,AX224,AX226)</f>
        <v>7.6610750000000012</v>
      </c>
      <c r="AY228" s="153">
        <f t="shared" si="516"/>
        <v>7.6610750000000012</v>
      </c>
      <c r="AZ228" s="153">
        <f t="shared" si="516"/>
        <v>7.6610750000000012</v>
      </c>
      <c r="BA228" s="153">
        <f t="shared" si="516"/>
        <v>7.6610750000000012</v>
      </c>
      <c r="BB228" s="153">
        <f t="shared" si="516"/>
        <v>7.6610750000000012</v>
      </c>
      <c r="BC228" s="153">
        <f t="shared" si="516"/>
        <v>7.8759072500000009</v>
      </c>
      <c r="BD228" s="153">
        <f t="shared" si="516"/>
        <v>7.8759072500000009</v>
      </c>
      <c r="BE228" s="153">
        <f t="shared" si="516"/>
        <v>7.8759072500000009</v>
      </c>
      <c r="BF228" s="153">
        <f t="shared" si="516"/>
        <v>7.8759072500000009</v>
      </c>
      <c r="BG228" s="153">
        <f t="shared" si="516"/>
        <v>7.8759072500000009</v>
      </c>
      <c r="BH228" s="153">
        <f t="shared" si="516"/>
        <v>7.8759072500000009</v>
      </c>
    </row>
    <row r="229" spans="1:67" ht="18" customHeight="1" x14ac:dyDescent="0.25">
      <c r="B229" s="113"/>
      <c r="C229" s="113"/>
      <c r="D229" s="113" t="s">
        <v>49</v>
      </c>
      <c r="E229" s="113"/>
      <c r="G229" s="153">
        <f>G215*G228</f>
        <v>36.25</v>
      </c>
      <c r="H229" s="153">
        <f t="shared" ref="H229:R229" si="517">H215*H228</f>
        <v>36.25</v>
      </c>
      <c r="I229" s="153">
        <f t="shared" si="517"/>
        <v>36.25</v>
      </c>
      <c r="J229" s="153">
        <f t="shared" si="517"/>
        <v>36.25</v>
      </c>
      <c r="K229" s="153">
        <f t="shared" si="517"/>
        <v>36.25</v>
      </c>
      <c r="L229" s="153">
        <f t="shared" si="517"/>
        <v>36.25</v>
      </c>
      <c r="M229" s="153">
        <f t="shared" si="517"/>
        <v>37.262500000000003</v>
      </c>
      <c r="N229" s="153">
        <f t="shared" si="517"/>
        <v>37.262500000000003</v>
      </c>
      <c r="O229" s="153">
        <f t="shared" si="517"/>
        <v>37.262500000000003</v>
      </c>
      <c r="P229" s="153">
        <f t="shared" si="517"/>
        <v>37.262500000000003</v>
      </c>
      <c r="Q229" s="153">
        <f t="shared" si="517"/>
        <v>37.262500000000003</v>
      </c>
      <c r="R229" s="153">
        <f t="shared" si="517"/>
        <v>37.262500000000003</v>
      </c>
      <c r="T229" s="156"/>
      <c r="U229" s="156"/>
      <c r="V229" s="156"/>
      <c r="W229" s="156"/>
      <c r="X229" s="156"/>
      <c r="Y229" s="156"/>
      <c r="AB229" s="153">
        <f>AB215*AB228</f>
        <v>37.262500000000003</v>
      </c>
      <c r="AC229" s="153">
        <f t="shared" ref="AC229:AM229" si="518">AC215*AC228</f>
        <v>37.262500000000003</v>
      </c>
      <c r="AD229" s="153">
        <f t="shared" si="518"/>
        <v>37.262500000000003</v>
      </c>
      <c r="AE229" s="153">
        <f t="shared" si="518"/>
        <v>37.262500000000003</v>
      </c>
      <c r="AF229" s="153">
        <f t="shared" si="518"/>
        <v>37.262500000000003</v>
      </c>
      <c r="AG229" s="153">
        <f t="shared" si="518"/>
        <v>37.262500000000003</v>
      </c>
      <c r="AH229" s="153">
        <f t="shared" si="518"/>
        <v>38.305375000000005</v>
      </c>
      <c r="AI229" s="153">
        <f t="shared" si="518"/>
        <v>38.305375000000005</v>
      </c>
      <c r="AJ229" s="153">
        <f t="shared" si="518"/>
        <v>38.305375000000005</v>
      </c>
      <c r="AK229" s="153">
        <f t="shared" si="518"/>
        <v>38.305375000000005</v>
      </c>
      <c r="AL229" s="153">
        <f t="shared" si="518"/>
        <v>38.305375000000005</v>
      </c>
      <c r="AM229" s="153">
        <f t="shared" si="518"/>
        <v>38.305375000000005</v>
      </c>
      <c r="AO229" s="156"/>
      <c r="AP229" s="156"/>
      <c r="AQ229" s="156"/>
      <c r="AR229" s="156"/>
      <c r="AS229" s="156"/>
      <c r="AT229" s="156"/>
      <c r="AW229" s="153">
        <f>AW215*AW228</f>
        <v>38.305375000000005</v>
      </c>
      <c r="AX229" s="153">
        <f t="shared" ref="AX229:BH229" si="519">AX215*AX228</f>
        <v>38.305375000000005</v>
      </c>
      <c r="AY229" s="153">
        <f t="shared" si="519"/>
        <v>38.305375000000005</v>
      </c>
      <c r="AZ229" s="153">
        <f t="shared" si="519"/>
        <v>38.305375000000005</v>
      </c>
      <c r="BA229" s="153">
        <f t="shared" si="519"/>
        <v>38.305375000000005</v>
      </c>
      <c r="BB229" s="153">
        <f t="shared" si="519"/>
        <v>38.305375000000005</v>
      </c>
      <c r="BC229" s="153">
        <f t="shared" si="519"/>
        <v>39.379536250000001</v>
      </c>
      <c r="BD229" s="153">
        <f t="shared" si="519"/>
        <v>39.379536250000001</v>
      </c>
      <c r="BE229" s="153">
        <f t="shared" si="519"/>
        <v>39.379536250000001</v>
      </c>
      <c r="BF229" s="153">
        <f t="shared" si="519"/>
        <v>39.379536250000001</v>
      </c>
      <c r="BG229" s="153">
        <f t="shared" si="519"/>
        <v>39.379536250000001</v>
      </c>
      <c r="BH229" s="153">
        <f t="shared" si="519"/>
        <v>39.379536250000001</v>
      </c>
      <c r="BJ229" s="156"/>
      <c r="BK229" s="156"/>
      <c r="BL229" s="156"/>
      <c r="BM229" s="156"/>
      <c r="BN229" s="156"/>
      <c r="BO229" s="156"/>
    </row>
    <row r="230" spans="1:67" ht="18" customHeight="1" x14ac:dyDescent="0.25">
      <c r="B230" s="113"/>
      <c r="C230" s="113"/>
      <c r="D230" s="113"/>
      <c r="E230" s="113"/>
    </row>
    <row r="231" spans="1:67" ht="18" customHeight="1" x14ac:dyDescent="0.25">
      <c r="B231" s="113"/>
      <c r="C231" s="113" t="s">
        <v>55</v>
      </c>
      <c r="D231" s="113"/>
      <c r="E231" s="113"/>
      <c r="G231" s="153">
        <f>SUM(G161,G178,G195,G212,G229)</f>
        <v>1114.25</v>
      </c>
      <c r="H231" s="153">
        <f t="shared" ref="H231:R231" si="520">SUM(H161,H178,H195,H212,H229)</f>
        <v>1114.25</v>
      </c>
      <c r="I231" s="153">
        <f t="shared" si="520"/>
        <v>1114.25</v>
      </c>
      <c r="J231" s="153">
        <f t="shared" si="520"/>
        <v>1114.25</v>
      </c>
      <c r="K231" s="153">
        <f t="shared" si="520"/>
        <v>1114.25</v>
      </c>
      <c r="L231" s="153">
        <f t="shared" si="520"/>
        <v>1114.25</v>
      </c>
      <c r="M231" s="153">
        <f t="shared" si="520"/>
        <v>1146.1025</v>
      </c>
      <c r="N231" s="153">
        <f t="shared" si="520"/>
        <v>1146.1025</v>
      </c>
      <c r="O231" s="153">
        <f t="shared" si="520"/>
        <v>1146.1025</v>
      </c>
      <c r="P231" s="153">
        <f t="shared" si="520"/>
        <v>1146.1025</v>
      </c>
      <c r="Q231" s="153">
        <f t="shared" si="520"/>
        <v>1146.1025</v>
      </c>
      <c r="R231" s="153">
        <f t="shared" si="520"/>
        <v>1146.1025</v>
      </c>
      <c r="T231" s="156">
        <f t="shared" ref="T231" si="521">SUM(G231:I231)</f>
        <v>3342.75</v>
      </c>
      <c r="U231" s="156">
        <f t="shared" ref="U231" si="522">SUM(J231:L231)</f>
        <v>3342.75</v>
      </c>
      <c r="V231" s="156">
        <f t="shared" ref="V231" si="523">SUM(M231:O231)</f>
        <v>3438.3074999999999</v>
      </c>
      <c r="W231" s="156">
        <f t="shared" ref="W231" si="524">SUM(P231:R231)</f>
        <v>3438.3074999999999</v>
      </c>
      <c r="X231" s="156"/>
      <c r="Y231" s="156">
        <f t="shared" ref="Y231" si="525">SUM(G231:R231)</f>
        <v>13562.115000000002</v>
      </c>
      <c r="AB231" s="153">
        <f>SUM(AB161,AB178,AB195,AB212,AB229)</f>
        <v>1158.4624999999999</v>
      </c>
      <c r="AC231" s="153">
        <f t="shared" ref="AC231:AM231" si="526">SUM(AC161,AC178,AC195,AC212,AC229)</f>
        <v>1158.4624999999999</v>
      </c>
      <c r="AD231" s="153">
        <f t="shared" si="526"/>
        <v>1158.4624999999999</v>
      </c>
      <c r="AE231" s="153">
        <f t="shared" si="526"/>
        <v>1158.4624999999999</v>
      </c>
      <c r="AF231" s="153">
        <f t="shared" si="526"/>
        <v>1158.4624999999999</v>
      </c>
      <c r="AG231" s="153">
        <f t="shared" si="526"/>
        <v>1158.4624999999999</v>
      </c>
      <c r="AH231" s="153">
        <f t="shared" si="526"/>
        <v>1187.1413749999999</v>
      </c>
      <c r="AI231" s="153">
        <f t="shared" si="526"/>
        <v>1187.1413749999999</v>
      </c>
      <c r="AJ231" s="153">
        <f t="shared" si="526"/>
        <v>1187.1413749999999</v>
      </c>
      <c r="AK231" s="153">
        <f t="shared" si="526"/>
        <v>1187.1413749999999</v>
      </c>
      <c r="AL231" s="153">
        <f t="shared" si="526"/>
        <v>1187.1413749999999</v>
      </c>
      <c r="AM231" s="153">
        <f t="shared" si="526"/>
        <v>1187.1413749999999</v>
      </c>
      <c r="AO231" s="156">
        <f t="shared" ref="AO231" si="527">SUM(AB231:AD231)</f>
        <v>3475.3874999999998</v>
      </c>
      <c r="AP231" s="156">
        <f t="shared" ref="AP231" si="528">SUM(AE231:AG231)</f>
        <v>3475.3874999999998</v>
      </c>
      <c r="AQ231" s="156">
        <f t="shared" ref="AQ231" si="529">SUM(AH231:AJ231)</f>
        <v>3561.4241249999995</v>
      </c>
      <c r="AR231" s="156">
        <f t="shared" ref="AR231" si="530">SUM(AK231:AM231)</f>
        <v>3561.4241249999995</v>
      </c>
      <c r="AS231" s="156"/>
      <c r="AT231" s="156">
        <f t="shared" ref="AT231" si="531">SUM(AB231:AM231)</f>
        <v>14073.623249999995</v>
      </c>
      <c r="AW231" s="153">
        <f>SUM(AW161,AW178,AW195,AW212,AW229)</f>
        <v>1187.1413749999999</v>
      </c>
      <c r="AX231" s="153">
        <f t="shared" ref="AX231:BH231" si="532">SUM(AX161,AX178,AX195,AX212,AX229)</f>
        <v>1187.1413749999999</v>
      </c>
      <c r="AY231" s="153">
        <f t="shared" si="532"/>
        <v>1187.1413749999999</v>
      </c>
      <c r="AZ231" s="153">
        <f t="shared" si="532"/>
        <v>1187.1413749999999</v>
      </c>
      <c r="BA231" s="153">
        <f t="shared" si="532"/>
        <v>1187.1413749999999</v>
      </c>
      <c r="BB231" s="153">
        <f t="shared" si="532"/>
        <v>1187.1413749999999</v>
      </c>
      <c r="BC231" s="153">
        <f t="shared" si="532"/>
        <v>1216.68061625</v>
      </c>
      <c r="BD231" s="153">
        <f t="shared" si="532"/>
        <v>1216.68061625</v>
      </c>
      <c r="BE231" s="153">
        <f t="shared" si="532"/>
        <v>1216.68061625</v>
      </c>
      <c r="BF231" s="153">
        <f t="shared" si="532"/>
        <v>1216.68061625</v>
      </c>
      <c r="BG231" s="153">
        <f t="shared" si="532"/>
        <v>1216.68061625</v>
      </c>
      <c r="BH231" s="153">
        <f t="shared" si="532"/>
        <v>1216.68061625</v>
      </c>
      <c r="BJ231" s="156">
        <f t="shared" ref="BJ231" si="533">SUM(AW231:AY231)</f>
        <v>3561.4241249999995</v>
      </c>
      <c r="BK231" s="156">
        <f t="shared" ref="BK231" si="534">SUM(AZ231:BB231)</f>
        <v>3561.4241249999995</v>
      </c>
      <c r="BL231" s="156">
        <f t="shared" ref="BL231" si="535">SUM(BC231:BE231)</f>
        <v>3650.0418487500001</v>
      </c>
      <c r="BM231" s="156">
        <f t="shared" ref="BM231" si="536">SUM(BF231:BH231)</f>
        <v>3650.0418487500001</v>
      </c>
      <c r="BN231" s="156"/>
      <c r="BO231" s="156">
        <f t="shared" ref="BO231" si="537">SUM(AW231:BH231)</f>
        <v>14422.931947499999</v>
      </c>
    </row>
    <row r="232" spans="1:67" ht="18" customHeight="1" x14ac:dyDescent="0.25">
      <c r="B232" s="113"/>
      <c r="C232" s="113"/>
      <c r="D232" s="113"/>
      <c r="E232" s="113"/>
    </row>
    <row r="233" spans="1:67" ht="18" customHeight="1" x14ac:dyDescent="0.25">
      <c r="B233" s="113"/>
      <c r="C233" s="113"/>
      <c r="D233" s="113"/>
      <c r="E233" s="113"/>
    </row>
    <row r="234" spans="1:67" ht="18" customHeight="1" x14ac:dyDescent="0.25">
      <c r="B234" s="113"/>
      <c r="C234" s="151" t="s">
        <v>52</v>
      </c>
      <c r="D234" s="113"/>
      <c r="E234" s="113"/>
    </row>
    <row r="235" spans="1:67" ht="18" customHeight="1" x14ac:dyDescent="0.25">
      <c r="B235" s="113"/>
      <c r="C235" s="113" t="s">
        <v>75</v>
      </c>
      <c r="D235" s="113"/>
      <c r="E235" s="113"/>
      <c r="G235" s="157">
        <v>200</v>
      </c>
      <c r="H235" s="157">
        <v>200</v>
      </c>
      <c r="I235" s="157">
        <v>200</v>
      </c>
      <c r="J235" s="157">
        <v>200</v>
      </c>
      <c r="K235" s="157">
        <v>200</v>
      </c>
      <c r="L235" s="157">
        <v>200</v>
      </c>
      <c r="M235" s="157">
        <v>200</v>
      </c>
      <c r="N235" s="157">
        <v>200</v>
      </c>
      <c r="O235" s="157">
        <v>200</v>
      </c>
      <c r="P235" s="157">
        <v>200</v>
      </c>
      <c r="Q235" s="157">
        <v>200</v>
      </c>
      <c r="R235" s="157">
        <v>200</v>
      </c>
      <c r="AB235" s="158">
        <f>G235*(1+AB236)</f>
        <v>240</v>
      </c>
      <c r="AC235" s="158">
        <f t="shared" ref="AC235" si="538">H235*(1+AC236)</f>
        <v>240</v>
      </c>
      <c r="AD235" s="158">
        <f t="shared" ref="AD235" si="539">I235*(1+AD236)</f>
        <v>240</v>
      </c>
      <c r="AE235" s="158">
        <f t="shared" ref="AE235" si="540">J235*(1+AE236)</f>
        <v>240</v>
      </c>
      <c r="AF235" s="158">
        <f t="shared" ref="AF235" si="541">K235*(1+AF236)</f>
        <v>240</v>
      </c>
      <c r="AG235" s="158">
        <f t="shared" ref="AG235" si="542">L235*(1+AG236)</f>
        <v>240</v>
      </c>
      <c r="AH235" s="158">
        <f t="shared" ref="AH235" si="543">M235*(1+AH236)</f>
        <v>240</v>
      </c>
      <c r="AI235" s="158">
        <f t="shared" ref="AI235" si="544">N235*(1+AI236)</f>
        <v>240</v>
      </c>
      <c r="AJ235" s="158">
        <f t="shared" ref="AJ235" si="545">O235*(1+AJ236)</f>
        <v>240</v>
      </c>
      <c r="AK235" s="158">
        <f t="shared" ref="AK235" si="546">P235*(1+AK236)</f>
        <v>240</v>
      </c>
      <c r="AL235" s="158">
        <f t="shared" ref="AL235" si="547">Q235*(1+AL236)</f>
        <v>240</v>
      </c>
      <c r="AM235" s="158">
        <f t="shared" ref="AM235" si="548">R235*(1+AM236)</f>
        <v>240</v>
      </c>
      <c r="AW235" s="158">
        <f>AB235*(1+AW236)</f>
        <v>264</v>
      </c>
      <c r="AX235" s="158">
        <f t="shared" ref="AX235" si="549">AC235*(1+AX236)</f>
        <v>264</v>
      </c>
      <c r="AY235" s="158">
        <f t="shared" ref="AY235" si="550">AD235*(1+AY236)</f>
        <v>264</v>
      </c>
      <c r="AZ235" s="158">
        <f t="shared" ref="AZ235" si="551">AE235*(1+AZ236)</f>
        <v>264</v>
      </c>
      <c r="BA235" s="158">
        <f t="shared" ref="BA235" si="552">AF235*(1+BA236)</f>
        <v>264</v>
      </c>
      <c r="BB235" s="158">
        <f t="shared" ref="BB235" si="553">AG235*(1+BB236)</f>
        <v>264</v>
      </c>
      <c r="BC235" s="158">
        <f t="shared" ref="BC235" si="554">AH235*(1+BC236)</f>
        <v>264</v>
      </c>
      <c r="BD235" s="158">
        <f t="shared" ref="BD235" si="555">AI235*(1+BD236)</f>
        <v>264</v>
      </c>
      <c r="BE235" s="158">
        <f t="shared" ref="BE235" si="556">AJ235*(1+BE236)</f>
        <v>264</v>
      </c>
      <c r="BF235" s="158">
        <f t="shared" ref="BF235" si="557">AK235*(1+BF236)</f>
        <v>264</v>
      </c>
      <c r="BG235" s="158">
        <f t="shared" ref="BG235" si="558">AL235*(1+BG236)</f>
        <v>264</v>
      </c>
      <c r="BH235" s="158">
        <f t="shared" ref="BH235" si="559">AM235*(1+BH236)</f>
        <v>264</v>
      </c>
    </row>
    <row r="236" spans="1:67" ht="18" customHeight="1" x14ac:dyDescent="0.25">
      <c r="A236" s="120"/>
      <c r="B236" s="166"/>
      <c r="C236" s="166"/>
      <c r="D236" s="166"/>
      <c r="E236" s="166" t="s">
        <v>254</v>
      </c>
      <c r="F236" s="120"/>
      <c r="G236" s="120"/>
      <c r="H236" s="120"/>
      <c r="I236" s="120"/>
      <c r="J236" s="120"/>
      <c r="K236" s="120"/>
      <c r="L236" s="120"/>
      <c r="M236" s="120"/>
      <c r="N236" s="120"/>
      <c r="O236" s="120"/>
      <c r="P236" s="120"/>
      <c r="Q236" s="120"/>
      <c r="R236" s="120"/>
      <c r="S236" s="120"/>
      <c r="T236" s="120"/>
      <c r="U236" s="120"/>
      <c r="V236" s="120"/>
      <c r="W236" s="120"/>
      <c r="X236" s="120"/>
      <c r="Y236" s="120"/>
      <c r="Z236" s="120"/>
      <c r="AA236" s="120"/>
      <c r="AB236" s="125">
        <v>0.2</v>
      </c>
      <c r="AC236" s="125">
        <v>0.2</v>
      </c>
      <c r="AD236" s="125">
        <v>0.2</v>
      </c>
      <c r="AE236" s="125">
        <v>0.2</v>
      </c>
      <c r="AF236" s="125">
        <v>0.2</v>
      </c>
      <c r="AG236" s="125">
        <v>0.2</v>
      </c>
      <c r="AH236" s="125">
        <v>0.2</v>
      </c>
      <c r="AI236" s="125">
        <v>0.2</v>
      </c>
      <c r="AJ236" s="125">
        <v>0.2</v>
      </c>
      <c r="AK236" s="125">
        <v>0.2</v>
      </c>
      <c r="AL236" s="125">
        <v>0.2</v>
      </c>
      <c r="AM236" s="125">
        <v>0.2</v>
      </c>
      <c r="AN236" s="120"/>
      <c r="AO236" s="120"/>
      <c r="AP236" s="120"/>
      <c r="AQ236" s="120"/>
      <c r="AR236" s="120"/>
      <c r="AS236" s="120"/>
      <c r="AT236" s="120"/>
      <c r="AU236" s="120"/>
      <c r="AV236" s="120"/>
      <c r="AW236" s="125">
        <v>0.1</v>
      </c>
      <c r="AX236" s="125">
        <v>0.1</v>
      </c>
      <c r="AY236" s="125">
        <v>0.1</v>
      </c>
      <c r="AZ236" s="125">
        <v>0.1</v>
      </c>
      <c r="BA236" s="125">
        <v>0.1</v>
      </c>
      <c r="BB236" s="125">
        <v>0.1</v>
      </c>
      <c r="BC236" s="125">
        <v>0.1</v>
      </c>
      <c r="BD236" s="125">
        <v>0.1</v>
      </c>
      <c r="BE236" s="125">
        <v>0.1</v>
      </c>
      <c r="BF236" s="125">
        <v>0.1</v>
      </c>
      <c r="BG236" s="125">
        <v>0.1</v>
      </c>
      <c r="BH236" s="125">
        <v>0.1</v>
      </c>
      <c r="BI236" s="120"/>
      <c r="BJ236" s="120"/>
      <c r="BK236" s="120"/>
      <c r="BL236" s="120"/>
      <c r="BM236" s="120"/>
      <c r="BN236" s="120"/>
      <c r="BO236" s="120"/>
    </row>
    <row r="237" spans="1:67" ht="18" customHeight="1" x14ac:dyDescent="0.25">
      <c r="B237" s="113"/>
      <c r="C237" s="113" t="s">
        <v>76</v>
      </c>
      <c r="D237" s="113"/>
      <c r="E237" s="113"/>
      <c r="G237" s="157">
        <v>200</v>
      </c>
      <c r="H237" s="157">
        <v>200</v>
      </c>
      <c r="I237" s="157">
        <v>200</v>
      </c>
      <c r="J237" s="157">
        <v>200</v>
      </c>
      <c r="K237" s="157">
        <v>200</v>
      </c>
      <c r="L237" s="157">
        <v>200</v>
      </c>
      <c r="M237" s="157">
        <v>200</v>
      </c>
      <c r="N237" s="157">
        <v>200</v>
      </c>
      <c r="O237" s="157">
        <v>200</v>
      </c>
      <c r="P237" s="157">
        <v>200</v>
      </c>
      <c r="Q237" s="157">
        <v>200</v>
      </c>
      <c r="R237" s="157">
        <v>200</v>
      </c>
      <c r="AB237" s="158">
        <f>G237*(1+AB238)</f>
        <v>240</v>
      </c>
      <c r="AC237" s="158">
        <f t="shared" ref="AC237" si="560">H237*(1+AC238)</f>
        <v>240</v>
      </c>
      <c r="AD237" s="158">
        <f t="shared" ref="AD237" si="561">I237*(1+AD238)</f>
        <v>240</v>
      </c>
      <c r="AE237" s="158">
        <f t="shared" ref="AE237" si="562">J237*(1+AE238)</f>
        <v>240</v>
      </c>
      <c r="AF237" s="158">
        <f t="shared" ref="AF237" si="563">K237*(1+AF238)</f>
        <v>240</v>
      </c>
      <c r="AG237" s="158">
        <f t="shared" ref="AG237" si="564">L237*(1+AG238)</f>
        <v>240</v>
      </c>
      <c r="AH237" s="158">
        <f t="shared" ref="AH237" si="565">M237*(1+AH238)</f>
        <v>240</v>
      </c>
      <c r="AI237" s="158">
        <f t="shared" ref="AI237" si="566">N237*(1+AI238)</f>
        <v>240</v>
      </c>
      <c r="AJ237" s="158">
        <f t="shared" ref="AJ237" si="567">O237*(1+AJ238)</f>
        <v>240</v>
      </c>
      <c r="AK237" s="158">
        <f t="shared" ref="AK237" si="568">P237*(1+AK238)</f>
        <v>240</v>
      </c>
      <c r="AL237" s="158">
        <f t="shared" ref="AL237" si="569">Q237*(1+AL238)</f>
        <v>240</v>
      </c>
      <c r="AM237" s="158">
        <f t="shared" ref="AM237" si="570">R237*(1+AM238)</f>
        <v>240</v>
      </c>
      <c r="AW237" s="158">
        <f>AB237*(1+AW238)</f>
        <v>264</v>
      </c>
      <c r="AX237" s="158">
        <f t="shared" ref="AX237" si="571">AC237*(1+AX238)</f>
        <v>264</v>
      </c>
      <c r="AY237" s="158">
        <f t="shared" ref="AY237" si="572">AD237*(1+AY238)</f>
        <v>264</v>
      </c>
      <c r="AZ237" s="158">
        <f t="shared" ref="AZ237" si="573">AE237*(1+AZ238)</f>
        <v>264</v>
      </c>
      <c r="BA237" s="158">
        <f t="shared" ref="BA237" si="574">AF237*(1+BA238)</f>
        <v>264</v>
      </c>
      <c r="BB237" s="158">
        <f t="shared" ref="BB237" si="575">AG237*(1+BB238)</f>
        <v>264</v>
      </c>
      <c r="BC237" s="158">
        <f t="shared" ref="BC237" si="576">AH237*(1+BC238)</f>
        <v>264</v>
      </c>
      <c r="BD237" s="158">
        <f t="shared" ref="BD237" si="577">AI237*(1+BD238)</f>
        <v>264</v>
      </c>
      <c r="BE237" s="158">
        <f t="shared" ref="BE237" si="578">AJ237*(1+BE238)</f>
        <v>264</v>
      </c>
      <c r="BF237" s="158">
        <f t="shared" ref="BF237" si="579">AK237*(1+BF238)</f>
        <v>264</v>
      </c>
      <c r="BG237" s="158">
        <f t="shared" ref="BG237" si="580">AL237*(1+BG238)</f>
        <v>264</v>
      </c>
      <c r="BH237" s="158">
        <f t="shared" ref="BH237" si="581">AM237*(1+BH238)</f>
        <v>264</v>
      </c>
    </row>
    <row r="238" spans="1:67" ht="18" customHeight="1" x14ac:dyDescent="0.25">
      <c r="A238" s="120"/>
      <c r="B238" s="166"/>
      <c r="C238" s="166"/>
      <c r="D238" s="166"/>
      <c r="E238" s="166" t="s">
        <v>254</v>
      </c>
      <c r="F238" s="120"/>
      <c r="G238" s="120"/>
      <c r="H238" s="120"/>
      <c r="I238" s="120"/>
      <c r="J238" s="120"/>
      <c r="K238" s="120"/>
      <c r="L238" s="120"/>
      <c r="M238" s="120"/>
      <c r="N238" s="120"/>
      <c r="O238" s="120"/>
      <c r="P238" s="120"/>
      <c r="Q238" s="120"/>
      <c r="R238" s="120"/>
      <c r="S238" s="120"/>
      <c r="T238" s="120"/>
      <c r="U238" s="120"/>
      <c r="V238" s="120"/>
      <c r="W238" s="120"/>
      <c r="X238" s="120"/>
      <c r="Y238" s="120"/>
      <c r="Z238" s="120"/>
      <c r="AA238" s="120"/>
      <c r="AB238" s="125">
        <v>0.2</v>
      </c>
      <c r="AC238" s="125">
        <v>0.2</v>
      </c>
      <c r="AD238" s="125">
        <v>0.2</v>
      </c>
      <c r="AE238" s="125">
        <v>0.2</v>
      </c>
      <c r="AF238" s="125">
        <v>0.2</v>
      </c>
      <c r="AG238" s="125">
        <v>0.2</v>
      </c>
      <c r="AH238" s="125">
        <v>0.2</v>
      </c>
      <c r="AI238" s="125">
        <v>0.2</v>
      </c>
      <c r="AJ238" s="125">
        <v>0.2</v>
      </c>
      <c r="AK238" s="125">
        <v>0.2</v>
      </c>
      <c r="AL238" s="125">
        <v>0.2</v>
      </c>
      <c r="AM238" s="125">
        <v>0.2</v>
      </c>
      <c r="AN238" s="120"/>
      <c r="AO238" s="120"/>
      <c r="AP238" s="120"/>
      <c r="AQ238" s="120"/>
      <c r="AR238" s="120"/>
      <c r="AS238" s="120"/>
      <c r="AT238" s="120"/>
      <c r="AU238" s="120"/>
      <c r="AV238" s="120"/>
      <c r="AW238" s="125">
        <v>0.1</v>
      </c>
      <c r="AX238" s="125">
        <v>0.1</v>
      </c>
      <c r="AY238" s="125">
        <v>0.1</v>
      </c>
      <c r="AZ238" s="125">
        <v>0.1</v>
      </c>
      <c r="BA238" s="125">
        <v>0.1</v>
      </c>
      <c r="BB238" s="125">
        <v>0.1</v>
      </c>
      <c r="BC238" s="125">
        <v>0.1</v>
      </c>
      <c r="BD238" s="125">
        <v>0.1</v>
      </c>
      <c r="BE238" s="125">
        <v>0.1</v>
      </c>
      <c r="BF238" s="125">
        <v>0.1</v>
      </c>
      <c r="BG238" s="125">
        <v>0.1</v>
      </c>
      <c r="BH238" s="125">
        <v>0.1</v>
      </c>
      <c r="BI238" s="120"/>
      <c r="BJ238" s="120"/>
      <c r="BK238" s="120"/>
      <c r="BL238" s="120"/>
      <c r="BM238" s="120"/>
      <c r="BN238" s="120"/>
      <c r="BO238" s="120"/>
    </row>
    <row r="239" spans="1:67" ht="18" customHeight="1" x14ac:dyDescent="0.25">
      <c r="B239" s="113"/>
      <c r="C239" s="113" t="s">
        <v>77</v>
      </c>
      <c r="D239" s="113"/>
      <c r="E239" s="113"/>
      <c r="G239" s="157">
        <v>200</v>
      </c>
      <c r="H239" s="157">
        <v>200</v>
      </c>
      <c r="I239" s="157">
        <v>200</v>
      </c>
      <c r="J239" s="157">
        <v>200</v>
      </c>
      <c r="K239" s="157">
        <v>200</v>
      </c>
      <c r="L239" s="157">
        <v>200</v>
      </c>
      <c r="M239" s="157">
        <v>200</v>
      </c>
      <c r="N239" s="157">
        <v>200</v>
      </c>
      <c r="O239" s="157">
        <v>200</v>
      </c>
      <c r="P239" s="157">
        <v>200</v>
      </c>
      <c r="Q239" s="157">
        <v>200</v>
      </c>
      <c r="R239" s="157">
        <v>200</v>
      </c>
      <c r="AB239" s="158">
        <f>G239*(1+AB240)</f>
        <v>240</v>
      </c>
      <c r="AC239" s="158">
        <f t="shared" ref="AC239" si="582">H239*(1+AC240)</f>
        <v>240</v>
      </c>
      <c r="AD239" s="158">
        <f t="shared" ref="AD239" si="583">I239*(1+AD240)</f>
        <v>240</v>
      </c>
      <c r="AE239" s="158">
        <f t="shared" ref="AE239" si="584">J239*(1+AE240)</f>
        <v>240</v>
      </c>
      <c r="AF239" s="158">
        <f t="shared" ref="AF239" si="585">K239*(1+AF240)</f>
        <v>240</v>
      </c>
      <c r="AG239" s="158">
        <f t="shared" ref="AG239" si="586">L239*(1+AG240)</f>
        <v>240</v>
      </c>
      <c r="AH239" s="158">
        <f t="shared" ref="AH239" si="587">M239*(1+AH240)</f>
        <v>240</v>
      </c>
      <c r="AI239" s="158">
        <f t="shared" ref="AI239" si="588">N239*(1+AI240)</f>
        <v>240</v>
      </c>
      <c r="AJ239" s="158">
        <f t="shared" ref="AJ239" si="589">O239*(1+AJ240)</f>
        <v>240</v>
      </c>
      <c r="AK239" s="158">
        <f t="shared" ref="AK239" si="590">P239*(1+AK240)</f>
        <v>240</v>
      </c>
      <c r="AL239" s="158">
        <f t="shared" ref="AL239" si="591">Q239*(1+AL240)</f>
        <v>240</v>
      </c>
      <c r="AM239" s="158">
        <f t="shared" ref="AM239" si="592">R239*(1+AM240)</f>
        <v>240</v>
      </c>
      <c r="AW239" s="158">
        <f>AB239*(1+AW240)</f>
        <v>264</v>
      </c>
      <c r="AX239" s="158">
        <f t="shared" ref="AX239" si="593">AC239*(1+AX240)</f>
        <v>264</v>
      </c>
      <c r="AY239" s="158">
        <f t="shared" ref="AY239" si="594">AD239*(1+AY240)</f>
        <v>264</v>
      </c>
      <c r="AZ239" s="158">
        <f t="shared" ref="AZ239" si="595">AE239*(1+AZ240)</f>
        <v>264</v>
      </c>
      <c r="BA239" s="158">
        <f t="shared" ref="BA239" si="596">AF239*(1+BA240)</f>
        <v>264</v>
      </c>
      <c r="BB239" s="158">
        <f t="shared" ref="BB239" si="597">AG239*(1+BB240)</f>
        <v>264</v>
      </c>
      <c r="BC239" s="158">
        <f t="shared" ref="BC239" si="598">AH239*(1+BC240)</f>
        <v>264</v>
      </c>
      <c r="BD239" s="158">
        <f t="shared" ref="BD239" si="599">AI239*(1+BD240)</f>
        <v>264</v>
      </c>
      <c r="BE239" s="158">
        <f t="shared" ref="BE239" si="600">AJ239*(1+BE240)</f>
        <v>264</v>
      </c>
      <c r="BF239" s="158">
        <f t="shared" ref="BF239" si="601">AK239*(1+BF240)</f>
        <v>264</v>
      </c>
      <c r="BG239" s="158">
        <f t="shared" ref="BG239" si="602">AL239*(1+BG240)</f>
        <v>264</v>
      </c>
      <c r="BH239" s="158">
        <f t="shared" ref="BH239" si="603">AM239*(1+BH240)</f>
        <v>264</v>
      </c>
    </row>
    <row r="240" spans="1:67" ht="18" customHeight="1" x14ac:dyDescent="0.25">
      <c r="A240" s="120"/>
      <c r="B240" s="166"/>
      <c r="C240" s="166"/>
      <c r="D240" s="166"/>
      <c r="E240" s="166" t="s">
        <v>254</v>
      </c>
      <c r="F240" s="120"/>
      <c r="G240" s="120"/>
      <c r="H240" s="120"/>
      <c r="I240" s="120"/>
      <c r="J240" s="120"/>
      <c r="K240" s="120"/>
      <c r="L240" s="120"/>
      <c r="M240" s="120"/>
      <c r="N240" s="120"/>
      <c r="O240" s="120"/>
      <c r="P240" s="120"/>
      <c r="Q240" s="120"/>
      <c r="R240" s="120"/>
      <c r="S240" s="120"/>
      <c r="T240" s="120"/>
      <c r="U240" s="120"/>
      <c r="V240" s="120"/>
      <c r="W240" s="120"/>
      <c r="X240" s="120"/>
      <c r="Y240" s="120"/>
      <c r="Z240" s="120"/>
      <c r="AA240" s="120"/>
      <c r="AB240" s="125">
        <v>0.2</v>
      </c>
      <c r="AC240" s="125">
        <v>0.2</v>
      </c>
      <c r="AD240" s="125">
        <v>0.2</v>
      </c>
      <c r="AE240" s="125">
        <v>0.2</v>
      </c>
      <c r="AF240" s="125">
        <v>0.2</v>
      </c>
      <c r="AG240" s="125">
        <v>0.2</v>
      </c>
      <c r="AH240" s="125">
        <v>0.2</v>
      </c>
      <c r="AI240" s="125">
        <v>0.2</v>
      </c>
      <c r="AJ240" s="125">
        <v>0.2</v>
      </c>
      <c r="AK240" s="125">
        <v>0.2</v>
      </c>
      <c r="AL240" s="125">
        <v>0.2</v>
      </c>
      <c r="AM240" s="125">
        <v>0.2</v>
      </c>
      <c r="AN240" s="120"/>
      <c r="AO240" s="120"/>
      <c r="AP240" s="120"/>
      <c r="AQ240" s="120"/>
      <c r="AR240" s="120"/>
      <c r="AS240" s="120"/>
      <c r="AT240" s="120"/>
      <c r="AU240" s="120"/>
      <c r="AV240" s="120"/>
      <c r="AW240" s="125">
        <v>0.1</v>
      </c>
      <c r="AX240" s="125">
        <v>0.1</v>
      </c>
      <c r="AY240" s="125">
        <v>0.1</v>
      </c>
      <c r="AZ240" s="125">
        <v>0.1</v>
      </c>
      <c r="BA240" s="125">
        <v>0.1</v>
      </c>
      <c r="BB240" s="125">
        <v>0.1</v>
      </c>
      <c r="BC240" s="125">
        <v>0.1</v>
      </c>
      <c r="BD240" s="125">
        <v>0.1</v>
      </c>
      <c r="BE240" s="125">
        <v>0.1</v>
      </c>
      <c r="BF240" s="125">
        <v>0.1</v>
      </c>
      <c r="BG240" s="125">
        <v>0.1</v>
      </c>
      <c r="BH240" s="125">
        <v>0.1</v>
      </c>
      <c r="BI240" s="120"/>
      <c r="BJ240" s="120"/>
      <c r="BK240" s="120"/>
      <c r="BL240" s="120"/>
      <c r="BM240" s="120"/>
      <c r="BN240" s="120"/>
      <c r="BO240" s="120"/>
    </row>
    <row r="241" spans="1:67" ht="18" customHeight="1" x14ac:dyDescent="0.25">
      <c r="B241" s="113"/>
      <c r="C241" s="113" t="s">
        <v>54</v>
      </c>
      <c r="D241" s="113"/>
      <c r="E241" s="113"/>
      <c r="G241" s="153">
        <f t="shared" ref="G241:R241" si="604">SUM(G235,G237,G239)</f>
        <v>600</v>
      </c>
      <c r="H241" s="153">
        <f t="shared" si="604"/>
        <v>600</v>
      </c>
      <c r="I241" s="153">
        <f t="shared" si="604"/>
        <v>600</v>
      </c>
      <c r="J241" s="153">
        <f t="shared" si="604"/>
        <v>600</v>
      </c>
      <c r="K241" s="153">
        <f t="shared" si="604"/>
        <v>600</v>
      </c>
      <c r="L241" s="153">
        <f t="shared" si="604"/>
        <v>600</v>
      </c>
      <c r="M241" s="153">
        <f t="shared" si="604"/>
        <v>600</v>
      </c>
      <c r="N241" s="153">
        <f t="shared" si="604"/>
        <v>600</v>
      </c>
      <c r="O241" s="153">
        <f t="shared" si="604"/>
        <v>600</v>
      </c>
      <c r="P241" s="153">
        <f t="shared" si="604"/>
        <v>600</v>
      </c>
      <c r="Q241" s="153">
        <f t="shared" si="604"/>
        <v>600</v>
      </c>
      <c r="R241" s="153">
        <f t="shared" si="604"/>
        <v>600</v>
      </c>
      <c r="T241" s="156">
        <f t="shared" ref="T241" si="605">SUM(G241:I241)</f>
        <v>1800</v>
      </c>
      <c r="U241" s="156">
        <f t="shared" ref="U241" si="606">SUM(J241:L241)</f>
        <v>1800</v>
      </c>
      <c r="V241" s="156">
        <f t="shared" ref="V241" si="607">SUM(M241:O241)</f>
        <v>1800</v>
      </c>
      <c r="W241" s="156">
        <f t="shared" ref="W241" si="608">SUM(P241:R241)</f>
        <v>1800</v>
      </c>
      <c r="X241" s="156"/>
      <c r="Y241" s="156">
        <f t="shared" ref="Y241" si="609">SUM(G241:R241)</f>
        <v>7200</v>
      </c>
      <c r="AB241" s="153">
        <f t="shared" ref="AB241:AM241" si="610">SUM(AB235,AB237,AB239)</f>
        <v>720</v>
      </c>
      <c r="AC241" s="153">
        <f t="shared" si="610"/>
        <v>720</v>
      </c>
      <c r="AD241" s="153">
        <f t="shared" si="610"/>
        <v>720</v>
      </c>
      <c r="AE241" s="153">
        <f t="shared" si="610"/>
        <v>720</v>
      </c>
      <c r="AF241" s="153">
        <f t="shared" si="610"/>
        <v>720</v>
      </c>
      <c r="AG241" s="153">
        <f t="shared" si="610"/>
        <v>720</v>
      </c>
      <c r="AH241" s="153">
        <f t="shared" si="610"/>
        <v>720</v>
      </c>
      <c r="AI241" s="153">
        <f t="shared" si="610"/>
        <v>720</v>
      </c>
      <c r="AJ241" s="153">
        <f t="shared" si="610"/>
        <v>720</v>
      </c>
      <c r="AK241" s="153">
        <f t="shared" si="610"/>
        <v>720</v>
      </c>
      <c r="AL241" s="153">
        <f t="shared" si="610"/>
        <v>720</v>
      </c>
      <c r="AM241" s="153">
        <f t="shared" si="610"/>
        <v>720</v>
      </c>
      <c r="AO241" s="156">
        <f t="shared" ref="AO241" si="611">SUM(AB241:AD241)</f>
        <v>2160</v>
      </c>
      <c r="AP241" s="156">
        <f t="shared" ref="AP241" si="612">SUM(AE241:AG241)</f>
        <v>2160</v>
      </c>
      <c r="AQ241" s="156">
        <f t="shared" ref="AQ241" si="613">SUM(AH241:AJ241)</f>
        <v>2160</v>
      </c>
      <c r="AR241" s="156">
        <f t="shared" ref="AR241" si="614">SUM(AK241:AM241)</f>
        <v>2160</v>
      </c>
      <c r="AS241" s="156"/>
      <c r="AT241" s="156">
        <f t="shared" ref="AT241" si="615">SUM(AB241:AM241)</f>
        <v>8640</v>
      </c>
      <c r="AW241" s="153">
        <f t="shared" ref="AW241:BH241" si="616">SUM(AW235,AW237,AW239)</f>
        <v>792</v>
      </c>
      <c r="AX241" s="153">
        <f t="shared" si="616"/>
        <v>792</v>
      </c>
      <c r="AY241" s="153">
        <f t="shared" si="616"/>
        <v>792</v>
      </c>
      <c r="AZ241" s="153">
        <f t="shared" si="616"/>
        <v>792</v>
      </c>
      <c r="BA241" s="153">
        <f t="shared" si="616"/>
        <v>792</v>
      </c>
      <c r="BB241" s="153">
        <f t="shared" si="616"/>
        <v>792</v>
      </c>
      <c r="BC241" s="153">
        <f t="shared" si="616"/>
        <v>792</v>
      </c>
      <c r="BD241" s="153">
        <f t="shared" si="616"/>
        <v>792</v>
      </c>
      <c r="BE241" s="153">
        <f t="shared" si="616"/>
        <v>792</v>
      </c>
      <c r="BF241" s="153">
        <f t="shared" si="616"/>
        <v>792</v>
      </c>
      <c r="BG241" s="153">
        <f t="shared" si="616"/>
        <v>792</v>
      </c>
      <c r="BH241" s="153">
        <f t="shared" si="616"/>
        <v>792</v>
      </c>
      <c r="BJ241" s="156">
        <f t="shared" ref="BJ241" si="617">SUM(AW241:AY241)</f>
        <v>2376</v>
      </c>
      <c r="BK241" s="156">
        <f t="shared" ref="BK241" si="618">SUM(AZ241:BB241)</f>
        <v>2376</v>
      </c>
      <c r="BL241" s="156">
        <f t="shared" ref="BL241" si="619">SUM(BC241:BE241)</f>
        <v>2376</v>
      </c>
      <c r="BM241" s="156">
        <f t="shared" ref="BM241" si="620">SUM(BF241:BH241)</f>
        <v>2376</v>
      </c>
      <c r="BN241" s="156"/>
      <c r="BO241" s="156">
        <f t="shared" ref="BO241" si="621">SUM(AW241:BH241)</f>
        <v>9504</v>
      </c>
    </row>
    <row r="242" spans="1:67" ht="18" customHeight="1" x14ac:dyDescent="0.25">
      <c r="B242" s="113"/>
      <c r="C242" s="113"/>
      <c r="D242" s="113"/>
      <c r="E242" s="166" t="s">
        <v>254</v>
      </c>
      <c r="AB242" s="123">
        <f>(AB241/G241)-1</f>
        <v>0.19999999999999996</v>
      </c>
      <c r="AC242" s="123">
        <f t="shared" ref="AC242" si="622">(AC241/H241)-1</f>
        <v>0.19999999999999996</v>
      </c>
      <c r="AD242" s="123">
        <f t="shared" ref="AD242" si="623">(AD241/I241)-1</f>
        <v>0.19999999999999996</v>
      </c>
      <c r="AE242" s="123">
        <f t="shared" ref="AE242" si="624">(AE241/J241)-1</f>
        <v>0.19999999999999996</v>
      </c>
      <c r="AF242" s="123">
        <f t="shared" ref="AF242" si="625">(AF241/K241)-1</f>
        <v>0.19999999999999996</v>
      </c>
      <c r="AG242" s="123">
        <f t="shared" ref="AG242" si="626">(AG241/L241)-1</f>
        <v>0.19999999999999996</v>
      </c>
      <c r="AH242" s="123">
        <f t="shared" ref="AH242" si="627">(AH241/M241)-1</f>
        <v>0.19999999999999996</v>
      </c>
      <c r="AI242" s="123">
        <f t="shared" ref="AI242" si="628">(AI241/N241)-1</f>
        <v>0.19999999999999996</v>
      </c>
      <c r="AJ242" s="123">
        <f t="shared" ref="AJ242" si="629">(AJ241/O241)-1</f>
        <v>0.19999999999999996</v>
      </c>
      <c r="AK242" s="123">
        <f t="shared" ref="AK242" si="630">(AK241/P241)-1</f>
        <v>0.19999999999999996</v>
      </c>
      <c r="AL242" s="123">
        <f t="shared" ref="AL242" si="631">(AL241/Q241)-1</f>
        <v>0.19999999999999996</v>
      </c>
      <c r="AM242" s="123">
        <f t="shared" ref="AM242" si="632">(AM241/R241)-1</f>
        <v>0.19999999999999996</v>
      </c>
      <c r="AN242" s="123"/>
      <c r="AO242" s="123">
        <f t="shared" ref="AO242" si="633">(AO241/T241)-1</f>
        <v>0.19999999999999996</v>
      </c>
      <c r="AP242" s="123">
        <f t="shared" ref="AP242" si="634">(AP241/U241)-1</f>
        <v>0.19999999999999996</v>
      </c>
      <c r="AQ242" s="123">
        <f t="shared" ref="AQ242" si="635">(AQ241/V241)-1</f>
        <v>0.19999999999999996</v>
      </c>
      <c r="AR242" s="123">
        <f t="shared" ref="AR242" si="636">(AR241/W241)-1</f>
        <v>0.19999999999999996</v>
      </c>
      <c r="AS242" s="123"/>
      <c r="AT242" s="123">
        <f t="shared" ref="AT242" si="637">(AT241/Y241)-1</f>
        <v>0.19999999999999996</v>
      </c>
      <c r="AW242" s="123">
        <f>(AW241/AB241)-1</f>
        <v>0.10000000000000009</v>
      </c>
      <c r="AX242" s="123">
        <f t="shared" ref="AX242" si="638">(AX241/AC241)-1</f>
        <v>0.10000000000000009</v>
      </c>
      <c r="AY242" s="123">
        <f t="shared" ref="AY242" si="639">(AY241/AD241)-1</f>
        <v>0.10000000000000009</v>
      </c>
      <c r="AZ242" s="123">
        <f t="shared" ref="AZ242" si="640">(AZ241/AE241)-1</f>
        <v>0.10000000000000009</v>
      </c>
      <c r="BA242" s="123">
        <f t="shared" ref="BA242" si="641">(BA241/AF241)-1</f>
        <v>0.10000000000000009</v>
      </c>
      <c r="BB242" s="123">
        <f t="shared" ref="BB242" si="642">(BB241/AG241)-1</f>
        <v>0.10000000000000009</v>
      </c>
      <c r="BC242" s="123">
        <f t="shared" ref="BC242" si="643">(BC241/AH241)-1</f>
        <v>0.10000000000000009</v>
      </c>
      <c r="BD242" s="123">
        <f t="shared" ref="BD242" si="644">(BD241/AI241)-1</f>
        <v>0.10000000000000009</v>
      </c>
      <c r="BE242" s="123">
        <f t="shared" ref="BE242" si="645">(BE241/AJ241)-1</f>
        <v>0.10000000000000009</v>
      </c>
      <c r="BF242" s="123">
        <f t="shared" ref="BF242" si="646">(BF241/AK241)-1</f>
        <v>0.10000000000000009</v>
      </c>
      <c r="BG242" s="123">
        <f t="shared" ref="BG242" si="647">(BG241/AL241)-1</f>
        <v>0.10000000000000009</v>
      </c>
      <c r="BH242" s="123">
        <f t="shared" ref="BH242" si="648">(BH241/AM241)-1</f>
        <v>0.10000000000000009</v>
      </c>
      <c r="BI242" s="123"/>
      <c r="BJ242" s="123">
        <f t="shared" ref="BJ242" si="649">(BJ241/AO241)-1</f>
        <v>0.10000000000000009</v>
      </c>
      <c r="BK242" s="123">
        <f t="shared" ref="BK242" si="650">(BK241/AP241)-1</f>
        <v>0.10000000000000009</v>
      </c>
      <c r="BL242" s="123">
        <f t="shared" ref="BL242" si="651">(BL241/AQ241)-1</f>
        <v>0.10000000000000009</v>
      </c>
      <c r="BM242" s="123">
        <f t="shared" ref="BM242" si="652">(BM241/AR241)-1</f>
        <v>0.10000000000000009</v>
      </c>
      <c r="BN242" s="123"/>
      <c r="BO242" s="123">
        <f t="shared" ref="BO242" si="653">(BO241/AT241)-1</f>
        <v>0.10000000000000009</v>
      </c>
    </row>
    <row r="243" spans="1:67" ht="18" customHeight="1" x14ac:dyDescent="0.25">
      <c r="B243" s="113"/>
      <c r="C243" s="113"/>
      <c r="D243" s="113"/>
      <c r="E243" s="113"/>
    </row>
    <row r="244" spans="1:67" ht="18" customHeight="1" x14ac:dyDescent="0.25">
      <c r="B244" s="113"/>
      <c r="C244" s="151" t="s">
        <v>66</v>
      </c>
      <c r="D244" s="113"/>
      <c r="E244" s="113"/>
    </row>
    <row r="245" spans="1:67" ht="18" customHeight="1" x14ac:dyDescent="0.25">
      <c r="B245" s="113"/>
      <c r="C245" s="113" t="s">
        <v>54</v>
      </c>
      <c r="D245" s="113"/>
      <c r="E245" s="113"/>
      <c r="G245" s="157">
        <v>0</v>
      </c>
      <c r="H245" s="157">
        <v>0</v>
      </c>
      <c r="I245" s="157">
        <v>0</v>
      </c>
      <c r="J245" s="157">
        <v>0</v>
      </c>
      <c r="K245" s="157">
        <v>0</v>
      </c>
      <c r="L245" s="157">
        <v>0</v>
      </c>
      <c r="M245" s="157">
        <v>0</v>
      </c>
      <c r="N245" s="157">
        <v>0</v>
      </c>
      <c r="O245" s="157">
        <v>0</v>
      </c>
      <c r="P245" s="157">
        <v>0</v>
      </c>
      <c r="Q245" s="157">
        <v>0</v>
      </c>
      <c r="R245" s="157">
        <v>0</v>
      </c>
      <c r="T245" s="156">
        <f t="shared" ref="T245" si="654">SUM(G245:I245)</f>
        <v>0</v>
      </c>
      <c r="U245" s="156">
        <f t="shared" ref="U245" si="655">SUM(J245:L245)</f>
        <v>0</v>
      </c>
      <c r="V245" s="156">
        <f t="shared" ref="V245" si="656">SUM(M245:O245)</f>
        <v>0</v>
      </c>
      <c r="W245" s="156">
        <f t="shared" ref="W245" si="657">SUM(P245:R245)</f>
        <v>0</v>
      </c>
      <c r="X245" s="156"/>
      <c r="Y245" s="156">
        <f t="shared" ref="Y245" si="658">SUM(G245:R245)</f>
        <v>0</v>
      </c>
      <c r="AB245" s="158">
        <f>AB248-AB231-AB241</f>
        <v>21.537500000000136</v>
      </c>
      <c r="AC245" s="158">
        <f t="shared" ref="AC245:AD245" si="659">AC248-AC231-AC241</f>
        <v>-28.462499999999864</v>
      </c>
      <c r="AD245" s="158">
        <f t="shared" si="659"/>
        <v>21.537500000000136</v>
      </c>
      <c r="AE245" s="158">
        <f t="shared" ref="AE245" si="660">J245*(1+AE246)</f>
        <v>0</v>
      </c>
      <c r="AF245" s="158">
        <f t="shared" ref="AF245" si="661">K245*(1+AF246)</f>
        <v>0</v>
      </c>
      <c r="AG245" s="158">
        <f t="shared" ref="AG245" si="662">L245*(1+AG246)</f>
        <v>0</v>
      </c>
      <c r="AH245" s="158">
        <f t="shared" ref="AH245" si="663">M245*(1+AH246)</f>
        <v>0</v>
      </c>
      <c r="AI245" s="158">
        <f t="shared" ref="AI245" si="664">N245*(1+AI246)</f>
        <v>0</v>
      </c>
      <c r="AJ245" s="158">
        <f t="shared" ref="AJ245" si="665">O245*(1+AJ246)</f>
        <v>0</v>
      </c>
      <c r="AK245" s="158">
        <f t="shared" ref="AK245" si="666">P245*(1+AK246)</f>
        <v>0</v>
      </c>
      <c r="AL245" s="158">
        <f t="shared" ref="AL245" si="667">Q245*(1+AL246)</f>
        <v>0</v>
      </c>
      <c r="AM245" s="158">
        <f t="shared" ref="AM245" si="668">R245*(1+AM246)</f>
        <v>0</v>
      </c>
      <c r="AW245" s="158">
        <f>AB245*(1+AW246)</f>
        <v>23.691250000000153</v>
      </c>
      <c r="AX245" s="158">
        <f t="shared" ref="AX245" si="669">AC245*(1+AX246)</f>
        <v>-31.308749999999854</v>
      </c>
      <c r="AY245" s="158">
        <f t="shared" ref="AY245" si="670">AD245*(1+AY246)</f>
        <v>23.691250000000153</v>
      </c>
      <c r="AZ245" s="158">
        <f t="shared" ref="AZ245" si="671">AE245*(1+AZ246)</f>
        <v>0</v>
      </c>
      <c r="BA245" s="158">
        <f t="shared" ref="BA245" si="672">AF245*(1+BA246)</f>
        <v>0</v>
      </c>
      <c r="BB245" s="158">
        <f t="shared" ref="BB245" si="673">AG245*(1+BB246)</f>
        <v>0</v>
      </c>
      <c r="BC245" s="158">
        <f t="shared" ref="BC245" si="674">AH245*(1+BC246)</f>
        <v>0</v>
      </c>
      <c r="BD245" s="158">
        <f t="shared" ref="BD245" si="675">AI245*(1+BD246)</f>
        <v>0</v>
      </c>
      <c r="BE245" s="158">
        <f t="shared" ref="BE245" si="676">AJ245*(1+BE246)</f>
        <v>0</v>
      </c>
      <c r="BF245" s="158">
        <f t="shared" ref="BF245" si="677">AK245*(1+BF246)</f>
        <v>0</v>
      </c>
      <c r="BG245" s="158">
        <f t="shared" ref="BG245" si="678">AL245*(1+BG246)</f>
        <v>0</v>
      </c>
      <c r="BH245" s="158">
        <f t="shared" ref="BH245" si="679">AM245*(1+BH246)</f>
        <v>0</v>
      </c>
      <c r="BJ245" s="156">
        <f t="shared" ref="BJ245" si="680">SUM(AW245:AY245)</f>
        <v>16.073750000000452</v>
      </c>
      <c r="BK245" s="156">
        <f t="shared" ref="BK245" si="681">SUM(AZ245:BB245)</f>
        <v>0</v>
      </c>
      <c r="BL245" s="156">
        <f t="shared" ref="BL245" si="682">SUM(BC245:BE245)</f>
        <v>0</v>
      </c>
      <c r="BM245" s="156">
        <f t="shared" ref="BM245" si="683">SUM(BF245:BH245)</f>
        <v>0</v>
      </c>
      <c r="BN245" s="156"/>
      <c r="BO245" s="156">
        <f t="shared" ref="BO245" si="684">SUM(AW245:BH245)</f>
        <v>16.073750000000452</v>
      </c>
    </row>
    <row r="246" spans="1:67" ht="18" customHeight="1" x14ac:dyDescent="0.25">
      <c r="A246" s="120"/>
      <c r="B246" s="166"/>
      <c r="C246" s="166"/>
      <c r="D246" s="166"/>
      <c r="E246" s="166" t="s">
        <v>254</v>
      </c>
      <c r="F246" s="120"/>
      <c r="G246" s="120"/>
      <c r="H246" s="120"/>
      <c r="I246" s="120"/>
      <c r="J246" s="120"/>
      <c r="K246" s="120"/>
      <c r="L246" s="120"/>
      <c r="M246" s="120"/>
      <c r="N246" s="120"/>
      <c r="O246" s="120"/>
      <c r="P246" s="120"/>
      <c r="Q246" s="120"/>
      <c r="R246" s="120"/>
      <c r="S246" s="120"/>
      <c r="T246" s="120"/>
      <c r="U246" s="120"/>
      <c r="V246" s="120"/>
      <c r="W246" s="120"/>
      <c r="X246" s="120"/>
      <c r="Y246" s="120"/>
      <c r="Z246" s="120"/>
      <c r="AA246" s="120"/>
      <c r="AB246" s="120"/>
      <c r="AC246" s="120"/>
      <c r="AD246" s="120"/>
      <c r="AE246" s="125">
        <v>0.2</v>
      </c>
      <c r="AF246" s="125">
        <v>0.2</v>
      </c>
      <c r="AG246" s="125">
        <v>0.2</v>
      </c>
      <c r="AH246" s="125">
        <v>0.2</v>
      </c>
      <c r="AI246" s="125">
        <v>0.2</v>
      </c>
      <c r="AJ246" s="125">
        <v>0.2</v>
      </c>
      <c r="AK246" s="125">
        <v>0.2</v>
      </c>
      <c r="AL246" s="125">
        <v>0.2</v>
      </c>
      <c r="AM246" s="125">
        <v>0.2</v>
      </c>
      <c r="AN246" s="120"/>
      <c r="AO246" s="120"/>
      <c r="AP246" s="120"/>
      <c r="AQ246" s="120"/>
      <c r="AR246" s="120"/>
      <c r="AS246" s="120"/>
      <c r="AT246" s="120"/>
      <c r="AU246" s="120"/>
      <c r="AV246" s="120"/>
      <c r="AW246" s="125">
        <v>0.1</v>
      </c>
      <c r="AX246" s="125">
        <v>0.1</v>
      </c>
      <c r="AY246" s="125">
        <v>0.1</v>
      </c>
      <c r="AZ246" s="125">
        <v>0.1</v>
      </c>
      <c r="BA246" s="125">
        <v>0.1</v>
      </c>
      <c r="BB246" s="125">
        <v>0.1</v>
      </c>
      <c r="BC246" s="125">
        <v>0.1</v>
      </c>
      <c r="BD246" s="125">
        <v>0.1</v>
      </c>
      <c r="BE246" s="125">
        <v>0.1</v>
      </c>
      <c r="BF246" s="125">
        <v>0.1</v>
      </c>
      <c r="BG246" s="125">
        <v>0.1</v>
      </c>
      <c r="BH246" s="125">
        <v>0.1</v>
      </c>
      <c r="BI246" s="120"/>
      <c r="BJ246" s="120"/>
      <c r="BK246" s="120"/>
      <c r="BL246" s="120"/>
      <c r="BM246" s="120"/>
      <c r="BN246" s="120"/>
      <c r="BO246" s="120"/>
    </row>
    <row r="247" spans="1:67" ht="18" customHeight="1" x14ac:dyDescent="0.25">
      <c r="B247" s="113"/>
      <c r="C247" s="113"/>
      <c r="D247" s="113"/>
      <c r="E247" s="113"/>
    </row>
    <row r="248" spans="1:67" ht="18" customHeight="1" x14ac:dyDescent="0.25">
      <c r="B248" s="113"/>
      <c r="C248" s="113" t="s">
        <v>250</v>
      </c>
      <c r="D248" s="113"/>
      <c r="E248" s="113"/>
      <c r="G248" s="148">
        <f>SUM(G231,G241,G245)</f>
        <v>1714.25</v>
      </c>
      <c r="H248" s="153">
        <f t="shared" ref="H248:R248" si="685">SUM(H231,H241,H245)</f>
        <v>1714.25</v>
      </c>
      <c r="I248" s="153">
        <f t="shared" si="685"/>
        <v>1714.25</v>
      </c>
      <c r="J248" s="153">
        <f t="shared" si="685"/>
        <v>1714.25</v>
      </c>
      <c r="K248" s="153">
        <f t="shared" si="685"/>
        <v>1714.25</v>
      </c>
      <c r="L248" s="153">
        <f t="shared" si="685"/>
        <v>1714.25</v>
      </c>
      <c r="M248" s="153">
        <f t="shared" si="685"/>
        <v>1746.1025</v>
      </c>
      <c r="N248" s="153">
        <f t="shared" si="685"/>
        <v>1746.1025</v>
      </c>
      <c r="O248" s="153">
        <f t="shared" si="685"/>
        <v>1746.1025</v>
      </c>
      <c r="P248" s="153">
        <f t="shared" si="685"/>
        <v>1746.1025</v>
      </c>
      <c r="Q248" s="153">
        <f t="shared" si="685"/>
        <v>1746.1025</v>
      </c>
      <c r="R248" s="153">
        <f t="shared" si="685"/>
        <v>1746.1025</v>
      </c>
      <c r="T248" s="156">
        <f t="shared" ref="T248" si="686">SUM(G248:I248)</f>
        <v>5142.75</v>
      </c>
      <c r="U248" s="156">
        <f t="shared" ref="U248" si="687">SUM(J248:L248)</f>
        <v>5142.75</v>
      </c>
      <c r="V248" s="156">
        <f t="shared" ref="V248" si="688">SUM(M248:O248)</f>
        <v>5238.3074999999999</v>
      </c>
      <c r="W248" s="156">
        <f t="shared" ref="W248" si="689">SUM(P248:R248)</f>
        <v>5238.3074999999999</v>
      </c>
      <c r="X248" s="156"/>
      <c r="Y248" s="156">
        <f t="shared" ref="Y248" si="690">SUM(G248:R248)</f>
        <v>20762.115000000005</v>
      </c>
      <c r="AB248" s="119">
        <v>1900</v>
      </c>
      <c r="AC248" s="119">
        <v>1850</v>
      </c>
      <c r="AD248" s="119">
        <v>1900</v>
      </c>
      <c r="AE248" s="153">
        <f t="shared" ref="AE248:AM248" si="691">SUM(AE231,AE241,AE245)</f>
        <v>1878.4624999999999</v>
      </c>
      <c r="AF248" s="153">
        <f t="shared" si="691"/>
        <v>1878.4624999999999</v>
      </c>
      <c r="AG248" s="153">
        <f t="shared" si="691"/>
        <v>1878.4624999999999</v>
      </c>
      <c r="AH248" s="153">
        <f t="shared" si="691"/>
        <v>1907.1413749999999</v>
      </c>
      <c r="AI248" s="153">
        <f t="shared" si="691"/>
        <v>1907.1413749999999</v>
      </c>
      <c r="AJ248" s="153">
        <f t="shared" si="691"/>
        <v>1907.1413749999999</v>
      </c>
      <c r="AK248" s="153">
        <f t="shared" si="691"/>
        <v>1907.1413749999999</v>
      </c>
      <c r="AL248" s="153">
        <f t="shared" si="691"/>
        <v>1907.1413749999999</v>
      </c>
      <c r="AM248" s="153">
        <f t="shared" si="691"/>
        <v>1907.1413749999999</v>
      </c>
      <c r="AO248" s="156">
        <f t="shared" ref="AO248" si="692">SUM(AB248:AD248)</f>
        <v>5650</v>
      </c>
      <c r="AP248" s="156">
        <f t="shared" ref="AP248" si="693">SUM(AE248:AG248)</f>
        <v>5635.3874999999998</v>
      </c>
      <c r="AQ248" s="156">
        <f t="shared" ref="AQ248" si="694">SUM(AH248:AJ248)</f>
        <v>5721.4241249999995</v>
      </c>
      <c r="AR248" s="156">
        <f t="shared" ref="AR248" si="695">SUM(AK248:AM248)</f>
        <v>5721.4241249999995</v>
      </c>
      <c r="AS248" s="156"/>
      <c r="AT248" s="156">
        <f t="shared" ref="AT248" si="696">SUM(AB248:AM248)</f>
        <v>22728.235749999996</v>
      </c>
      <c r="AW248" s="153">
        <f>SUM(AW231,AW241,AW245)</f>
        <v>2002.832625</v>
      </c>
      <c r="AX248" s="153">
        <f t="shared" ref="AX248:BH248" si="697">SUM(AX231,AX241,AX245)</f>
        <v>1947.832625</v>
      </c>
      <c r="AY248" s="153">
        <f t="shared" si="697"/>
        <v>2002.832625</v>
      </c>
      <c r="AZ248" s="153">
        <f t="shared" si="697"/>
        <v>1979.1413749999999</v>
      </c>
      <c r="BA248" s="153">
        <f t="shared" si="697"/>
        <v>1979.1413749999999</v>
      </c>
      <c r="BB248" s="153">
        <f t="shared" si="697"/>
        <v>1979.1413749999999</v>
      </c>
      <c r="BC248" s="153">
        <f t="shared" si="697"/>
        <v>2008.68061625</v>
      </c>
      <c r="BD248" s="153">
        <f t="shared" si="697"/>
        <v>2008.68061625</v>
      </c>
      <c r="BE248" s="153">
        <f t="shared" si="697"/>
        <v>2008.68061625</v>
      </c>
      <c r="BF248" s="153">
        <f t="shared" si="697"/>
        <v>2008.68061625</v>
      </c>
      <c r="BG248" s="153">
        <f t="shared" si="697"/>
        <v>2008.68061625</v>
      </c>
      <c r="BH248" s="153">
        <f t="shared" si="697"/>
        <v>2008.68061625</v>
      </c>
      <c r="BJ248" s="156">
        <f t="shared" ref="BJ248" si="698">SUM(AW248:AY248)</f>
        <v>5953.497875</v>
      </c>
      <c r="BK248" s="156">
        <f t="shared" ref="BK248" si="699">SUM(AZ248:BB248)</f>
        <v>5937.4241249999995</v>
      </c>
      <c r="BL248" s="156">
        <f t="shared" ref="BL248" si="700">SUM(BC248:BE248)</f>
        <v>6026.0418487500001</v>
      </c>
      <c r="BM248" s="156">
        <f t="shared" ref="BM248" si="701">SUM(BF248:BH248)</f>
        <v>6026.0418487500001</v>
      </c>
      <c r="BN248" s="156"/>
      <c r="BO248" s="156">
        <f t="shared" ref="BO248" si="702">SUM(AW248:BH248)</f>
        <v>23943.005697499997</v>
      </c>
    </row>
    <row r="249" spans="1:67" ht="18" customHeight="1" x14ac:dyDescent="0.25">
      <c r="B249" s="113"/>
      <c r="C249" s="113"/>
      <c r="D249" s="113"/>
      <c r="E249" s="166" t="s">
        <v>254</v>
      </c>
      <c r="AB249" s="123">
        <f>(AB248/G248)-1</f>
        <v>0.10835642409216861</v>
      </c>
      <c r="AC249" s="123">
        <f t="shared" ref="AC249" si="703">(AC248/H248)-1</f>
        <v>7.9189149773953638E-2</v>
      </c>
      <c r="AD249" s="123">
        <f t="shared" ref="AD249" si="704">(AD248/I248)-1</f>
        <v>0.10835642409216861</v>
      </c>
      <c r="AE249" s="123">
        <f t="shared" ref="AE249" si="705">(AE248/J248)-1</f>
        <v>9.5792620679597373E-2</v>
      </c>
      <c r="AF249" s="123">
        <f t="shared" ref="AF249" si="706">(AF248/K248)-1</f>
        <v>9.5792620679597373E-2</v>
      </c>
      <c r="AG249" s="123">
        <f t="shared" ref="AG249" si="707">(AG248/L248)-1</f>
        <v>9.5792620679597373E-2</v>
      </c>
      <c r="AH249" s="123">
        <f t="shared" ref="AH249" si="708">(AH248/M248)-1</f>
        <v>9.2227618367191955E-2</v>
      </c>
      <c r="AI249" s="123">
        <f t="shared" ref="AI249" si="709">(AI248/N248)-1</f>
        <v>9.2227618367191955E-2</v>
      </c>
      <c r="AJ249" s="123">
        <f t="shared" ref="AJ249" si="710">(AJ248/O248)-1</f>
        <v>9.2227618367191955E-2</v>
      </c>
      <c r="AK249" s="123">
        <f t="shared" ref="AK249" si="711">(AK248/P248)-1</f>
        <v>9.2227618367191955E-2</v>
      </c>
      <c r="AL249" s="123">
        <f t="shared" ref="AL249" si="712">(AL248/Q248)-1</f>
        <v>9.2227618367191955E-2</v>
      </c>
      <c r="AM249" s="123">
        <f t="shared" ref="AM249" si="713">(AM248/R248)-1</f>
        <v>9.2227618367191955E-2</v>
      </c>
      <c r="AN249" s="123"/>
      <c r="AO249" s="123">
        <f t="shared" ref="AO249" si="714">(AO248/T248)-1</f>
        <v>9.8633999319430288E-2</v>
      </c>
      <c r="AP249" s="123">
        <f t="shared" ref="AP249" si="715">(AP248/U248)-1</f>
        <v>9.5792620679597373E-2</v>
      </c>
      <c r="AQ249" s="123">
        <f t="shared" ref="AQ249" si="716">(AQ248/V248)-1</f>
        <v>9.2227618367191955E-2</v>
      </c>
      <c r="AR249" s="123">
        <f t="shared" ref="AR249" si="717">(AR248/W248)-1</f>
        <v>9.2227618367191955E-2</v>
      </c>
      <c r="AS249" s="123"/>
      <c r="AT249" s="123">
        <f t="shared" ref="AT249" si="718">(AT248/Y248)-1</f>
        <v>9.4697517569861667E-2</v>
      </c>
      <c r="AW249" s="123">
        <f>(AW248/AB248)-1</f>
        <v>5.4122434210526427E-2</v>
      </c>
      <c r="AX249" s="123">
        <f t="shared" ref="AX249" si="719">(AX248/AC248)-1</f>
        <v>5.2882499999999943E-2</v>
      </c>
      <c r="AY249" s="123">
        <f t="shared" ref="AY249" si="720">(AY248/AD248)-1</f>
        <v>5.4122434210526427E-2</v>
      </c>
      <c r="AZ249" s="123">
        <f t="shared" ref="AZ249" si="721">(AZ248/AE248)-1</f>
        <v>5.359642526800501E-2</v>
      </c>
      <c r="BA249" s="123">
        <f t="shared" ref="BA249" si="722">(BA248/AF248)-1</f>
        <v>5.359642526800501E-2</v>
      </c>
      <c r="BB249" s="123">
        <f t="shared" ref="BB249" si="723">(BB248/AG248)-1</f>
        <v>5.359642526800501E-2</v>
      </c>
      <c r="BC249" s="123">
        <f t="shared" ref="BC249" si="724">(BC248/AH248)-1</f>
        <v>5.3241591095993135E-2</v>
      </c>
      <c r="BD249" s="123">
        <f t="shared" ref="BD249" si="725">(BD248/AI248)-1</f>
        <v>5.3241591095993135E-2</v>
      </c>
      <c r="BE249" s="123">
        <f t="shared" ref="BE249" si="726">(BE248/AJ248)-1</f>
        <v>5.3241591095993135E-2</v>
      </c>
      <c r="BF249" s="123">
        <f t="shared" ref="BF249" si="727">(BF248/AK248)-1</f>
        <v>5.3241591095993135E-2</v>
      </c>
      <c r="BG249" s="123">
        <f t="shared" ref="BG249" si="728">(BG248/AL248)-1</f>
        <v>5.3241591095993135E-2</v>
      </c>
      <c r="BH249" s="123">
        <f t="shared" ref="BH249" si="729">(BH248/AM248)-1</f>
        <v>5.3241591095993135E-2</v>
      </c>
      <c r="BI249" s="123"/>
      <c r="BJ249" s="123">
        <f t="shared" ref="BJ249" si="730">(BJ248/AO248)-1</f>
        <v>5.3716438053097448E-2</v>
      </c>
      <c r="BK249" s="123">
        <f t="shared" ref="BK249" si="731">(BK248/AP248)-1</f>
        <v>5.359642526800501E-2</v>
      </c>
      <c r="BL249" s="123">
        <f t="shared" ref="BL249" si="732">(BL248/AQ248)-1</f>
        <v>5.3241591095993135E-2</v>
      </c>
      <c r="BM249" s="123">
        <f t="shared" ref="BM249" si="733">(BM248/AR248)-1</f>
        <v>5.3241591095993135E-2</v>
      </c>
      <c r="BN249" s="123"/>
      <c r="BO249" s="123">
        <f t="shared" ref="BO249" si="734">(BO248/AT248)-1</f>
        <v>5.3447612954296231E-2</v>
      </c>
    </row>
    <row r="250" spans="1:67" ht="18" customHeight="1" x14ac:dyDescent="0.25"/>
    <row r="251" spans="1:67" ht="18" customHeight="1" x14ac:dyDescent="0.25"/>
    <row r="252" spans="1:67" ht="18" customHeight="1" x14ac:dyDescent="0.25">
      <c r="B252" s="95" t="str">
        <f>$D$25</f>
        <v>April Forecast Plus Litigation</v>
      </c>
    </row>
    <row r="253" spans="1:67" ht="18" customHeight="1" x14ac:dyDescent="0.25">
      <c r="C253" s="95" t="s">
        <v>255</v>
      </c>
      <c r="G253" s="148">
        <f>G$248</f>
        <v>1714.25</v>
      </c>
      <c r="H253" s="148">
        <f t="shared" ref="H253:R253" si="735">H$248</f>
        <v>1714.25</v>
      </c>
      <c r="I253" s="148">
        <f t="shared" si="735"/>
        <v>1714.25</v>
      </c>
      <c r="J253" s="148">
        <f t="shared" si="735"/>
        <v>1714.25</v>
      </c>
      <c r="K253" s="148">
        <f t="shared" si="735"/>
        <v>1714.25</v>
      </c>
      <c r="L253" s="148">
        <f t="shared" si="735"/>
        <v>1714.25</v>
      </c>
      <c r="M253" s="148">
        <f t="shared" si="735"/>
        <v>1746.1025</v>
      </c>
      <c r="N253" s="148">
        <f t="shared" si="735"/>
        <v>1746.1025</v>
      </c>
      <c r="O253" s="148">
        <f t="shared" si="735"/>
        <v>1746.1025</v>
      </c>
      <c r="P253" s="148">
        <f t="shared" si="735"/>
        <v>1746.1025</v>
      </c>
      <c r="Q253" s="148">
        <f t="shared" si="735"/>
        <v>1746.1025</v>
      </c>
      <c r="R253" s="148">
        <f t="shared" si="735"/>
        <v>1746.1025</v>
      </c>
      <c r="AB253" s="148">
        <f>AB$248</f>
        <v>1900</v>
      </c>
      <c r="AC253" s="148">
        <f t="shared" ref="AC253:AM253" si="736">AC$248</f>
        <v>1850</v>
      </c>
      <c r="AD253" s="148">
        <f t="shared" si="736"/>
        <v>1900</v>
      </c>
      <c r="AE253" s="148">
        <f t="shared" si="736"/>
        <v>1878.4624999999999</v>
      </c>
      <c r="AF253" s="148">
        <f t="shared" si="736"/>
        <v>1878.4624999999999</v>
      </c>
      <c r="AG253" s="148">
        <f t="shared" si="736"/>
        <v>1878.4624999999999</v>
      </c>
      <c r="AH253" s="148">
        <f t="shared" si="736"/>
        <v>1907.1413749999999</v>
      </c>
      <c r="AI253" s="148">
        <f t="shared" si="736"/>
        <v>1907.1413749999999</v>
      </c>
      <c r="AJ253" s="148">
        <f t="shared" si="736"/>
        <v>1907.1413749999999</v>
      </c>
      <c r="AK253" s="148">
        <f t="shared" si="736"/>
        <v>1907.1413749999999</v>
      </c>
      <c r="AL253" s="148">
        <f t="shared" si="736"/>
        <v>1907.1413749999999</v>
      </c>
      <c r="AM253" s="148">
        <f t="shared" si="736"/>
        <v>1907.1413749999999</v>
      </c>
      <c r="AW253" s="148">
        <f>AW$248</f>
        <v>2002.832625</v>
      </c>
      <c r="AX253" s="148">
        <f t="shared" ref="AX253:BH253" si="737">AX$248</f>
        <v>1947.832625</v>
      </c>
      <c r="AY253" s="148">
        <f t="shared" si="737"/>
        <v>2002.832625</v>
      </c>
      <c r="AZ253" s="148">
        <f t="shared" si="737"/>
        <v>1979.1413749999999</v>
      </c>
      <c r="BA253" s="148">
        <f t="shared" si="737"/>
        <v>1979.1413749999999</v>
      </c>
      <c r="BB253" s="148">
        <f t="shared" si="737"/>
        <v>1979.1413749999999</v>
      </c>
      <c r="BC253" s="148">
        <f t="shared" si="737"/>
        <v>2008.68061625</v>
      </c>
      <c r="BD253" s="148">
        <f t="shared" si="737"/>
        <v>2008.68061625</v>
      </c>
      <c r="BE253" s="148">
        <f t="shared" si="737"/>
        <v>2008.68061625</v>
      </c>
      <c r="BF253" s="148">
        <f t="shared" si="737"/>
        <v>2008.68061625</v>
      </c>
      <c r="BG253" s="148">
        <f t="shared" si="737"/>
        <v>2008.68061625</v>
      </c>
      <c r="BH253" s="148">
        <f t="shared" si="737"/>
        <v>2008.68061625</v>
      </c>
    </row>
    <row r="254" spans="1:67" ht="18" customHeight="1" x14ac:dyDescent="0.25"/>
    <row r="255" spans="1:67" ht="18" customHeight="1" x14ac:dyDescent="0.25">
      <c r="C255" s="95" t="s">
        <v>256</v>
      </c>
      <c r="G255" s="150">
        <v>0</v>
      </c>
      <c r="H255" s="150">
        <v>0</v>
      </c>
      <c r="I255" s="150">
        <v>0</v>
      </c>
      <c r="J255" s="150">
        <v>0</v>
      </c>
      <c r="K255" s="150">
        <v>0</v>
      </c>
      <c r="L255" s="150">
        <v>0</v>
      </c>
      <c r="M255" s="150">
        <v>0</v>
      </c>
      <c r="N255" s="150">
        <v>0</v>
      </c>
      <c r="O255" s="150">
        <v>0</v>
      </c>
      <c r="P255" s="150">
        <v>0</v>
      </c>
      <c r="Q255" s="150">
        <v>0</v>
      </c>
      <c r="R255" s="150">
        <v>0</v>
      </c>
      <c r="AB255" s="150">
        <v>0</v>
      </c>
      <c r="AC255" s="150">
        <v>0</v>
      </c>
      <c r="AD255" s="150">
        <v>0</v>
      </c>
      <c r="AE255" s="150">
        <v>0</v>
      </c>
      <c r="AF255" s="150">
        <v>0</v>
      </c>
      <c r="AG255" s="150">
        <v>0</v>
      </c>
      <c r="AH255" s="150">
        <v>300</v>
      </c>
      <c r="AI255" s="150">
        <v>300</v>
      </c>
      <c r="AJ255" s="150">
        <v>300</v>
      </c>
      <c r="AK255" s="150">
        <v>300</v>
      </c>
      <c r="AL255" s="150">
        <v>300</v>
      </c>
      <c r="AM255" s="150">
        <v>300</v>
      </c>
      <c r="AW255" s="150">
        <v>300</v>
      </c>
      <c r="AX255" s="150">
        <v>300</v>
      </c>
      <c r="AY255" s="150">
        <v>300</v>
      </c>
      <c r="AZ255" s="150">
        <v>300</v>
      </c>
      <c r="BA255" s="150">
        <v>300</v>
      </c>
      <c r="BB255" s="150">
        <v>300</v>
      </c>
      <c r="BC255" s="150">
        <v>300</v>
      </c>
      <c r="BD255" s="150">
        <v>300</v>
      </c>
      <c r="BE255" s="150">
        <v>300</v>
      </c>
      <c r="BF255" s="150">
        <v>300</v>
      </c>
      <c r="BG255" s="150">
        <v>300</v>
      </c>
      <c r="BH255" s="150">
        <v>300</v>
      </c>
    </row>
    <row r="256" spans="1:67" ht="18" customHeight="1" x14ac:dyDescent="0.25"/>
    <row r="257" spans="1:68" ht="18" customHeight="1" x14ac:dyDescent="0.25">
      <c r="C257" s="95" t="s">
        <v>53</v>
      </c>
      <c r="G257" s="148">
        <f>SUM(G253,G255)</f>
        <v>1714.25</v>
      </c>
      <c r="H257" s="148">
        <f t="shared" ref="H257:R257" si="738">SUM(H253,H255)</f>
        <v>1714.25</v>
      </c>
      <c r="I257" s="148">
        <f t="shared" si="738"/>
        <v>1714.25</v>
      </c>
      <c r="J257" s="148">
        <f t="shared" si="738"/>
        <v>1714.25</v>
      </c>
      <c r="K257" s="148">
        <f t="shared" si="738"/>
        <v>1714.25</v>
      </c>
      <c r="L257" s="148">
        <f t="shared" si="738"/>
        <v>1714.25</v>
      </c>
      <c r="M257" s="148">
        <f t="shared" si="738"/>
        <v>1746.1025</v>
      </c>
      <c r="N257" s="148">
        <f t="shared" si="738"/>
        <v>1746.1025</v>
      </c>
      <c r="O257" s="148">
        <f t="shared" si="738"/>
        <v>1746.1025</v>
      </c>
      <c r="P257" s="148">
        <f t="shared" si="738"/>
        <v>1746.1025</v>
      </c>
      <c r="Q257" s="148">
        <f t="shared" si="738"/>
        <v>1746.1025</v>
      </c>
      <c r="R257" s="148">
        <f t="shared" si="738"/>
        <v>1746.1025</v>
      </c>
      <c r="T257" s="148">
        <f t="shared" ref="T257" si="739">SUM(G257:I257)</f>
        <v>5142.75</v>
      </c>
      <c r="U257" s="148">
        <f t="shared" ref="U257" si="740">SUM(J257:L257)</f>
        <v>5142.75</v>
      </c>
      <c r="V257" s="148">
        <f t="shared" ref="V257" si="741">SUM(M257:O257)</f>
        <v>5238.3074999999999</v>
      </c>
      <c r="W257" s="148">
        <f t="shared" ref="W257" si="742">SUM(P257:R257)</f>
        <v>5238.3074999999999</v>
      </c>
      <c r="X257" s="148"/>
      <c r="Y257" s="148">
        <f t="shared" ref="Y257" si="743">SUM(G257:R257)</f>
        <v>20762.115000000005</v>
      </c>
      <c r="AB257" s="148">
        <f>SUM(AB253,AB255)</f>
        <v>1900</v>
      </c>
      <c r="AC257" s="148">
        <f t="shared" ref="AC257:AM257" si="744">SUM(AC253,AC255)</f>
        <v>1850</v>
      </c>
      <c r="AD257" s="148">
        <f t="shared" si="744"/>
        <v>1900</v>
      </c>
      <c r="AE257" s="148">
        <f t="shared" si="744"/>
        <v>1878.4624999999999</v>
      </c>
      <c r="AF257" s="148">
        <f t="shared" si="744"/>
        <v>1878.4624999999999</v>
      </c>
      <c r="AG257" s="148">
        <f t="shared" si="744"/>
        <v>1878.4624999999999</v>
      </c>
      <c r="AH257" s="148">
        <f t="shared" si="744"/>
        <v>2207.1413750000002</v>
      </c>
      <c r="AI257" s="148">
        <f t="shared" si="744"/>
        <v>2207.1413750000002</v>
      </c>
      <c r="AJ257" s="148">
        <f t="shared" si="744"/>
        <v>2207.1413750000002</v>
      </c>
      <c r="AK257" s="148">
        <f t="shared" si="744"/>
        <v>2207.1413750000002</v>
      </c>
      <c r="AL257" s="148">
        <f t="shared" si="744"/>
        <v>2207.1413750000002</v>
      </c>
      <c r="AM257" s="148">
        <f t="shared" si="744"/>
        <v>2207.1413750000002</v>
      </c>
      <c r="AO257" s="148">
        <f t="shared" ref="AO257" si="745">SUM(AB257:AD257)</f>
        <v>5650</v>
      </c>
      <c r="AP257" s="148">
        <f t="shared" ref="AP257" si="746">SUM(AE257:AG257)</f>
        <v>5635.3874999999998</v>
      </c>
      <c r="AQ257" s="148">
        <f t="shared" ref="AQ257" si="747">SUM(AH257:AJ257)</f>
        <v>6621.4241250000005</v>
      </c>
      <c r="AR257" s="148">
        <f t="shared" ref="AR257" si="748">SUM(AK257:AM257)</f>
        <v>6621.4241250000005</v>
      </c>
      <c r="AS257" s="148"/>
      <c r="AT257" s="148">
        <f t="shared" ref="AT257" si="749">SUM(AB257:AM257)</f>
        <v>24528.235749999996</v>
      </c>
      <c r="AW257" s="148">
        <f>SUM(AW253,AW255)</f>
        <v>2302.832625</v>
      </c>
      <c r="AX257" s="148">
        <f t="shared" ref="AX257:BH257" si="750">SUM(AX253,AX255)</f>
        <v>2247.832625</v>
      </c>
      <c r="AY257" s="148">
        <f t="shared" si="750"/>
        <v>2302.832625</v>
      </c>
      <c r="AZ257" s="148">
        <f t="shared" si="750"/>
        <v>2279.1413750000002</v>
      </c>
      <c r="BA257" s="148">
        <f t="shared" si="750"/>
        <v>2279.1413750000002</v>
      </c>
      <c r="BB257" s="148">
        <f t="shared" si="750"/>
        <v>2279.1413750000002</v>
      </c>
      <c r="BC257" s="148">
        <f t="shared" si="750"/>
        <v>2308.6806162499997</v>
      </c>
      <c r="BD257" s="148">
        <f t="shared" si="750"/>
        <v>2308.6806162499997</v>
      </c>
      <c r="BE257" s="148">
        <f t="shared" si="750"/>
        <v>2308.6806162499997</v>
      </c>
      <c r="BF257" s="148">
        <f t="shared" si="750"/>
        <v>2308.6806162499997</v>
      </c>
      <c r="BG257" s="148">
        <f t="shared" si="750"/>
        <v>2308.6806162499997</v>
      </c>
      <c r="BH257" s="148">
        <f t="shared" si="750"/>
        <v>2308.6806162499997</v>
      </c>
      <c r="BJ257" s="148">
        <f t="shared" ref="BJ257" si="751">SUM(AW257:AY257)</f>
        <v>6853.497875</v>
      </c>
      <c r="BK257" s="148">
        <f t="shared" ref="BK257" si="752">SUM(AZ257:BB257)</f>
        <v>6837.4241250000005</v>
      </c>
      <c r="BL257" s="148">
        <f t="shared" ref="BL257" si="753">SUM(BC257:BE257)</f>
        <v>6926.0418487499992</v>
      </c>
      <c r="BM257" s="148">
        <f t="shared" ref="BM257" si="754">SUM(BF257:BH257)</f>
        <v>6926.0418487499992</v>
      </c>
      <c r="BN257" s="148"/>
      <c r="BO257" s="148">
        <f t="shared" ref="BO257" si="755">SUM(AW257:BH257)</f>
        <v>27543.005697499997</v>
      </c>
    </row>
    <row r="258" spans="1:68" ht="18" customHeight="1" x14ac:dyDescent="0.25"/>
    <row r="259" spans="1:68" ht="15.75" customHeight="1" thickBot="1" x14ac:dyDescent="0.3">
      <c r="A259" s="110"/>
      <c r="B259" s="110"/>
      <c r="C259" s="110"/>
      <c r="D259" s="110"/>
      <c r="E259" s="110"/>
      <c r="F259" s="110"/>
      <c r="G259" s="110"/>
      <c r="H259" s="110"/>
      <c r="I259" s="110"/>
      <c r="J259" s="110"/>
      <c r="K259" s="110"/>
      <c r="L259" s="110"/>
      <c r="M259" s="110"/>
      <c r="N259" s="110"/>
      <c r="O259" s="110"/>
      <c r="P259" s="110"/>
      <c r="Q259" s="110"/>
      <c r="R259" s="110"/>
      <c r="S259" s="110"/>
      <c r="T259" s="110"/>
      <c r="U259" s="110"/>
      <c r="V259" s="110"/>
      <c r="W259" s="110"/>
      <c r="X259" s="110"/>
      <c r="Y259" s="110"/>
      <c r="Z259" s="110"/>
      <c r="AA259" s="110"/>
      <c r="AB259" s="110"/>
      <c r="AC259" s="110"/>
      <c r="AD259" s="110"/>
      <c r="AE259" s="110"/>
      <c r="AF259" s="110"/>
      <c r="AG259" s="110"/>
      <c r="AH259" s="110"/>
      <c r="AI259" s="110"/>
      <c r="AJ259" s="110"/>
      <c r="AK259" s="110"/>
      <c r="AL259" s="110"/>
      <c r="AM259" s="110"/>
      <c r="AN259" s="110"/>
      <c r="AO259" s="110"/>
      <c r="AP259" s="110"/>
      <c r="AQ259" s="110"/>
      <c r="AR259" s="110"/>
      <c r="AS259" s="110"/>
      <c r="AT259" s="110"/>
      <c r="AU259" s="110"/>
      <c r="AV259" s="110"/>
      <c r="AW259" s="110"/>
      <c r="AX259" s="110"/>
      <c r="AY259" s="110"/>
      <c r="AZ259" s="110"/>
      <c r="BA259" s="110"/>
      <c r="BB259" s="110"/>
      <c r="BC259" s="110"/>
      <c r="BD259" s="110"/>
      <c r="BE259" s="110"/>
      <c r="BF259" s="110"/>
      <c r="BG259" s="110"/>
      <c r="BH259" s="110"/>
      <c r="BI259" s="110"/>
      <c r="BJ259" s="110"/>
      <c r="BK259" s="110"/>
      <c r="BL259" s="110"/>
      <c r="BM259" s="110"/>
      <c r="BN259" s="110"/>
      <c r="BO259" s="110"/>
      <c r="BP259" s="110"/>
    </row>
  </sheetData>
  <sheetProtection algorithmName="SHA-512" hashValue="8B4aA2KwfIqGe/S7LxtKZtgem/zpbcFQQwzQw4Qv8G5rFzdLzsf+CrvAW1aEjFsUiWz7OAbCQEvVwehL+6dmVg==" saltValue="B3H7o3oqfWwwpFecCMSbew==" spinCount="100000" sheet="1" objects="1" scenarios="1" formatCells="0" insertRows="0" selectLockedCells="1"/>
  <pageMargins left="0.25" right="0.25" top="0.5" bottom="0.5" header="0.25" footer="0.25"/>
  <pageSetup scale="58" fitToHeight="0" orientation="landscape" horizontalDpi="150" verticalDpi="150" r:id="rId1"/>
  <headerFooter>
    <oddFooter>&amp;L&amp;10&amp;F&amp;C&amp;10Page &amp;P of &amp;N&amp;R&amp;10&amp;D</oddFooter>
  </headerFooter>
  <colBreaks count="2" manualBreakCount="2">
    <brk id="26" max="27" man="1"/>
    <brk id="47" max="27"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66FFFF"/>
  </sheetPr>
  <dimension ref="A1:BP447"/>
  <sheetViews>
    <sheetView zoomScale="70" zoomScaleNormal="70" workbookViewId="0">
      <pane xSplit="5" ySplit="3" topLeftCell="F4" activePane="bottomRight" state="frozen"/>
      <selection activeCell="V1" sqref="V1:V1048576"/>
      <selection pane="topRight" activeCell="V1" sqref="V1:V1048576"/>
      <selection pane="bottomLeft" activeCell="V1" sqref="V1:V1048576"/>
      <selection pane="bottomRight" activeCell="F4" sqref="F4"/>
    </sheetView>
  </sheetViews>
  <sheetFormatPr defaultColWidth="10.625" defaultRowHeight="15.75" customHeight="1" x14ac:dyDescent="0.25"/>
  <cols>
    <col min="1" max="4" width="2.625" style="95" customWidth="1"/>
    <col min="5" max="5" width="20.625" style="95" customWidth="1"/>
    <col min="6" max="6" width="2.625" style="95" customWidth="1"/>
    <col min="7" max="18" width="10.625" style="95"/>
    <col min="19" max="19" width="2.625" style="95" customWidth="1"/>
    <col min="20" max="23" width="10.625" style="95"/>
    <col min="24" max="24" width="2.625" style="95" customWidth="1"/>
    <col min="25" max="25" width="10.625" style="95"/>
    <col min="26" max="27" width="2.625" style="95" customWidth="1"/>
    <col min="28" max="39" width="10.625" style="95"/>
    <col min="40" max="40" width="2.625" style="95" customWidth="1"/>
    <col min="41" max="44" width="10.625" style="95"/>
    <col min="45" max="45" width="2.625" style="95" customWidth="1"/>
    <col min="46" max="46" width="10.625" style="95"/>
    <col min="47" max="48" width="2.625" style="95" customWidth="1"/>
    <col min="49" max="60" width="10.625" style="95"/>
    <col min="61" max="61" width="2.625" style="95" customWidth="1"/>
    <col min="62" max="65" width="10.625" style="95"/>
    <col min="66" max="66" width="2.625" style="95" customWidth="1"/>
    <col min="67" max="67" width="10.625" style="95"/>
    <col min="68" max="69" width="2.625" style="95" customWidth="1"/>
    <col min="70" max="16384" width="10.625" style="95"/>
  </cols>
  <sheetData>
    <row r="1" spans="1:67" ht="18" customHeight="1" x14ac:dyDescent="0.25">
      <c r="A1" s="94" t="str">
        <f ca="1">RIGHT(CELL("filename",$A$1),LEN(CELL("filename",$A$1))-FIND("]",CELL("filename",$A$1)))</f>
        <v>PPE and Other</v>
      </c>
    </row>
    <row r="2" spans="1:67" ht="18" customHeight="1" x14ac:dyDescent="0.25"/>
    <row r="3" spans="1:67" ht="18" customHeight="1" x14ac:dyDescent="0.25">
      <c r="B3" s="95" t="s">
        <v>8</v>
      </c>
      <c r="G3" s="96">
        <f t="shared" ref="G3:R3" si="0">INDEX(Months,G$4)</f>
        <v>41275</v>
      </c>
      <c r="H3" s="96">
        <f t="shared" si="0"/>
        <v>41306</v>
      </c>
      <c r="I3" s="96">
        <f t="shared" si="0"/>
        <v>41334</v>
      </c>
      <c r="J3" s="96">
        <f t="shared" si="0"/>
        <v>41365</v>
      </c>
      <c r="K3" s="96">
        <f t="shared" si="0"/>
        <v>41395</v>
      </c>
      <c r="L3" s="96">
        <f t="shared" si="0"/>
        <v>41426</v>
      </c>
      <c r="M3" s="96">
        <f t="shared" si="0"/>
        <v>41456</v>
      </c>
      <c r="N3" s="96">
        <f t="shared" si="0"/>
        <v>41487</v>
      </c>
      <c r="O3" s="96">
        <f t="shared" si="0"/>
        <v>41518</v>
      </c>
      <c r="P3" s="96">
        <f t="shared" si="0"/>
        <v>41548</v>
      </c>
      <c r="Q3" s="96">
        <f t="shared" si="0"/>
        <v>41579</v>
      </c>
      <c r="R3" s="96">
        <f t="shared" si="0"/>
        <v>41609</v>
      </c>
      <c r="T3" s="97" t="str">
        <f>"1Q"&amp;TEXT(R3,"yy")</f>
        <v>1Q13</v>
      </c>
      <c r="U3" s="97" t="str">
        <f>"2Q"&amp;TEXT(R3,"yy")</f>
        <v>2Q13</v>
      </c>
      <c r="V3" s="97" t="str">
        <f>"3Q"&amp;TEXT(R3,"yy")</f>
        <v>3Q13</v>
      </c>
      <c r="W3" s="97" t="str">
        <f>"4Q"&amp;TEXT(R3,"yy")</f>
        <v>4Q13</v>
      </c>
      <c r="Y3" s="97" t="str">
        <f>"FY"&amp;TEXT(R3,"yy")</f>
        <v>FY13</v>
      </c>
      <c r="AB3" s="96">
        <f t="shared" ref="AB3:AM3" si="1">INDEX(Months,AB$4)</f>
        <v>41640</v>
      </c>
      <c r="AC3" s="96">
        <f t="shared" si="1"/>
        <v>41671</v>
      </c>
      <c r="AD3" s="96">
        <f t="shared" si="1"/>
        <v>41699</v>
      </c>
      <c r="AE3" s="96">
        <f t="shared" si="1"/>
        <v>41730</v>
      </c>
      <c r="AF3" s="96">
        <f t="shared" si="1"/>
        <v>41760</v>
      </c>
      <c r="AG3" s="96">
        <f t="shared" si="1"/>
        <v>41791</v>
      </c>
      <c r="AH3" s="96">
        <f t="shared" si="1"/>
        <v>41821</v>
      </c>
      <c r="AI3" s="96">
        <f t="shared" si="1"/>
        <v>41852</v>
      </c>
      <c r="AJ3" s="96">
        <f t="shared" si="1"/>
        <v>41883</v>
      </c>
      <c r="AK3" s="96">
        <f t="shared" si="1"/>
        <v>41913</v>
      </c>
      <c r="AL3" s="96">
        <f t="shared" si="1"/>
        <v>41944</v>
      </c>
      <c r="AM3" s="96">
        <f t="shared" si="1"/>
        <v>41974</v>
      </c>
      <c r="AO3" s="97" t="str">
        <f>"1Q"&amp;TEXT(AM3,"yy")</f>
        <v>1Q14</v>
      </c>
      <c r="AP3" s="97" t="str">
        <f>"2Q"&amp;TEXT(AM3,"yy")</f>
        <v>2Q14</v>
      </c>
      <c r="AQ3" s="97" t="str">
        <f>"3Q"&amp;TEXT(AM3,"yy")</f>
        <v>3Q14</v>
      </c>
      <c r="AR3" s="97" t="str">
        <f>"4Q"&amp;TEXT(AM3,"yy")</f>
        <v>4Q14</v>
      </c>
      <c r="AT3" s="97" t="str">
        <f>"FY"&amp;TEXT(AM3,"yy")</f>
        <v>FY14</v>
      </c>
      <c r="AW3" s="96">
        <f t="shared" ref="AW3:BH3" si="2">INDEX(Months,AW$4)</f>
        <v>42005</v>
      </c>
      <c r="AX3" s="96">
        <f t="shared" si="2"/>
        <v>42036</v>
      </c>
      <c r="AY3" s="96">
        <f t="shared" si="2"/>
        <v>42064</v>
      </c>
      <c r="AZ3" s="96">
        <f t="shared" si="2"/>
        <v>42095</v>
      </c>
      <c r="BA3" s="96">
        <f t="shared" si="2"/>
        <v>42125</v>
      </c>
      <c r="BB3" s="96">
        <f t="shared" si="2"/>
        <v>42156</v>
      </c>
      <c r="BC3" s="96">
        <f t="shared" si="2"/>
        <v>42186</v>
      </c>
      <c r="BD3" s="96">
        <f t="shared" si="2"/>
        <v>42217</v>
      </c>
      <c r="BE3" s="96">
        <f t="shared" si="2"/>
        <v>42248</v>
      </c>
      <c r="BF3" s="96">
        <f t="shared" si="2"/>
        <v>42278</v>
      </c>
      <c r="BG3" s="96">
        <f t="shared" si="2"/>
        <v>42309</v>
      </c>
      <c r="BH3" s="96">
        <f t="shared" si="2"/>
        <v>42339</v>
      </c>
      <c r="BJ3" s="97" t="str">
        <f>"1Q"&amp;TEXT(BH3,"yy")</f>
        <v>1Q15</v>
      </c>
      <c r="BK3" s="97" t="str">
        <f>"2Q"&amp;TEXT(BH3,"yy")</f>
        <v>2Q15</v>
      </c>
      <c r="BL3" s="97" t="str">
        <f>"3Q"&amp;TEXT(BH3,"yy")</f>
        <v>3Q15</v>
      </c>
      <c r="BM3" s="97" t="str">
        <f>"4Q"&amp;TEXT(BH3,"yy")</f>
        <v>4Q15</v>
      </c>
      <c r="BO3" s="97" t="str">
        <f>"FY"&amp;TEXT(BH3,"yy")</f>
        <v>FY15</v>
      </c>
    </row>
    <row r="4" spans="1:67" s="98" customFormat="1" ht="18" customHeight="1" x14ac:dyDescent="0.25">
      <c r="B4" s="99" t="s">
        <v>9</v>
      </c>
      <c r="G4" s="100">
        <v>1</v>
      </c>
      <c r="H4" s="100">
        <v>2</v>
      </c>
      <c r="I4" s="100">
        <v>3</v>
      </c>
      <c r="J4" s="100">
        <v>4</v>
      </c>
      <c r="K4" s="100">
        <v>5</v>
      </c>
      <c r="L4" s="100">
        <v>6</v>
      </c>
      <c r="M4" s="100">
        <v>7</v>
      </c>
      <c r="N4" s="100">
        <v>8</v>
      </c>
      <c r="O4" s="100">
        <v>9</v>
      </c>
      <c r="P4" s="100">
        <v>10</v>
      </c>
      <c r="Q4" s="100">
        <v>11</v>
      </c>
      <c r="R4" s="100">
        <v>12</v>
      </c>
      <c r="AB4" s="100">
        <v>13</v>
      </c>
      <c r="AC4" s="100">
        <v>14</v>
      </c>
      <c r="AD4" s="100">
        <v>15</v>
      </c>
      <c r="AE4" s="100">
        <v>16</v>
      </c>
      <c r="AF4" s="100">
        <v>17</v>
      </c>
      <c r="AG4" s="100">
        <v>18</v>
      </c>
      <c r="AH4" s="100">
        <v>19</v>
      </c>
      <c r="AI4" s="100">
        <v>20</v>
      </c>
      <c r="AJ4" s="100">
        <v>21</v>
      </c>
      <c r="AK4" s="100">
        <v>22</v>
      </c>
      <c r="AL4" s="100">
        <v>23</v>
      </c>
      <c r="AM4" s="100">
        <v>24</v>
      </c>
      <c r="AW4" s="100">
        <v>25</v>
      </c>
      <c r="AX4" s="100">
        <v>26</v>
      </c>
      <c r="AY4" s="100">
        <v>27</v>
      </c>
      <c r="AZ4" s="100">
        <v>28</v>
      </c>
      <c r="BA4" s="100">
        <v>29</v>
      </c>
      <c r="BB4" s="100">
        <v>30</v>
      </c>
      <c r="BC4" s="100">
        <v>31</v>
      </c>
      <c r="BD4" s="100">
        <v>32</v>
      </c>
      <c r="BE4" s="100">
        <v>33</v>
      </c>
      <c r="BF4" s="100">
        <v>34</v>
      </c>
      <c r="BG4" s="100">
        <v>35</v>
      </c>
      <c r="BH4" s="100">
        <v>36</v>
      </c>
    </row>
    <row r="5" spans="1:67" ht="18" customHeight="1" x14ac:dyDescent="0.25"/>
    <row r="6" spans="1:67" s="136" customFormat="1" ht="18" hidden="1" customHeight="1" x14ac:dyDescent="0.25">
      <c r="B6" s="136" t="s">
        <v>335</v>
      </c>
    </row>
    <row r="7" spans="1:67" s="136" customFormat="1" ht="18" hidden="1" customHeight="1" x14ac:dyDescent="0.25">
      <c r="C7" s="136" t="s">
        <v>122</v>
      </c>
      <c r="G7" s="161">
        <f>SUM(G56,G256)</f>
        <v>2000</v>
      </c>
      <c r="H7" s="161">
        <f t="shared" ref="H7:R7" si="3">SUM(H56,H256)</f>
        <v>2000</v>
      </c>
      <c r="I7" s="161">
        <f t="shared" si="3"/>
        <v>2000</v>
      </c>
      <c r="J7" s="161">
        <f t="shared" si="3"/>
        <v>2000</v>
      </c>
      <c r="K7" s="161">
        <f t="shared" si="3"/>
        <v>2000</v>
      </c>
      <c r="L7" s="161">
        <f t="shared" si="3"/>
        <v>2000</v>
      </c>
      <c r="M7" s="161">
        <f t="shared" si="3"/>
        <v>2000</v>
      </c>
      <c r="N7" s="161">
        <f t="shared" si="3"/>
        <v>2000</v>
      </c>
      <c r="O7" s="161">
        <f t="shared" si="3"/>
        <v>2000</v>
      </c>
      <c r="P7" s="161">
        <f t="shared" si="3"/>
        <v>2000</v>
      </c>
      <c r="Q7" s="161">
        <f t="shared" si="3"/>
        <v>2000</v>
      </c>
      <c r="R7" s="161">
        <f t="shared" si="3"/>
        <v>2000</v>
      </c>
      <c r="S7" s="162"/>
      <c r="T7" s="189"/>
      <c r="U7" s="189"/>
      <c r="V7" s="189"/>
      <c r="W7" s="189"/>
      <c r="X7" s="189"/>
      <c r="Y7" s="189"/>
      <c r="Z7" s="162"/>
      <c r="AA7" s="162"/>
      <c r="AB7" s="161">
        <f>SUM(AB56,AB256)</f>
        <v>2000</v>
      </c>
      <c r="AC7" s="161">
        <f t="shared" ref="AC7:AM7" si="4">SUM(AC56,AC256)</f>
        <v>2000</v>
      </c>
      <c r="AD7" s="161">
        <f t="shared" si="4"/>
        <v>2000</v>
      </c>
      <c r="AE7" s="161">
        <f t="shared" si="4"/>
        <v>2000</v>
      </c>
      <c r="AF7" s="161">
        <f t="shared" si="4"/>
        <v>2000</v>
      </c>
      <c r="AG7" s="161">
        <f t="shared" si="4"/>
        <v>2000</v>
      </c>
      <c r="AH7" s="161">
        <f t="shared" si="4"/>
        <v>2000</v>
      </c>
      <c r="AI7" s="161">
        <f t="shared" si="4"/>
        <v>2000</v>
      </c>
      <c r="AJ7" s="161">
        <f t="shared" si="4"/>
        <v>2000</v>
      </c>
      <c r="AK7" s="161">
        <f t="shared" si="4"/>
        <v>2000</v>
      </c>
      <c r="AL7" s="161">
        <f t="shared" si="4"/>
        <v>2000</v>
      </c>
      <c r="AM7" s="161">
        <f t="shared" si="4"/>
        <v>2000</v>
      </c>
      <c r="AN7" s="162"/>
      <c r="AO7" s="189"/>
      <c r="AP7" s="189"/>
      <c r="AQ7" s="189"/>
      <c r="AR7" s="189"/>
      <c r="AS7" s="189"/>
      <c r="AT7" s="189"/>
      <c r="AU7" s="162"/>
      <c r="AV7" s="162"/>
      <c r="AW7" s="161">
        <f>SUM(AW56,AW256)</f>
        <v>2000</v>
      </c>
      <c r="AX7" s="161">
        <f t="shared" ref="AX7:BH7" si="5">SUM(AX56,AX256)</f>
        <v>2000</v>
      </c>
      <c r="AY7" s="161">
        <f t="shared" si="5"/>
        <v>2000</v>
      </c>
      <c r="AZ7" s="161">
        <f t="shared" si="5"/>
        <v>2000</v>
      </c>
      <c r="BA7" s="161">
        <f t="shared" si="5"/>
        <v>2000</v>
      </c>
      <c r="BB7" s="161">
        <f t="shared" si="5"/>
        <v>2000</v>
      </c>
      <c r="BC7" s="161">
        <f t="shared" si="5"/>
        <v>2000</v>
      </c>
      <c r="BD7" s="161">
        <f t="shared" si="5"/>
        <v>2000</v>
      </c>
      <c r="BE7" s="161">
        <f t="shared" si="5"/>
        <v>2000</v>
      </c>
      <c r="BF7" s="161">
        <f t="shared" si="5"/>
        <v>2000</v>
      </c>
      <c r="BG7" s="161">
        <f t="shared" si="5"/>
        <v>2000</v>
      </c>
      <c r="BH7" s="161">
        <f t="shared" si="5"/>
        <v>2000</v>
      </c>
      <c r="BI7" s="162"/>
      <c r="BJ7" s="189"/>
      <c r="BK7" s="189"/>
      <c r="BL7" s="189"/>
      <c r="BM7" s="189"/>
      <c r="BN7" s="189"/>
      <c r="BO7" s="189"/>
    </row>
    <row r="8" spans="1:67" s="136" customFormat="1" ht="18" hidden="1" customHeight="1" x14ac:dyDescent="0.25">
      <c r="C8" s="136" t="s">
        <v>161</v>
      </c>
      <c r="G8" s="161">
        <f>SUM(G43,G243,G443)</f>
        <v>242000</v>
      </c>
      <c r="H8" s="161">
        <f t="shared" ref="H8:R8" si="6">SUM(H43,H243,H443)</f>
        <v>242500</v>
      </c>
      <c r="I8" s="161">
        <f t="shared" si="6"/>
        <v>243000</v>
      </c>
      <c r="J8" s="161">
        <f t="shared" si="6"/>
        <v>243500</v>
      </c>
      <c r="K8" s="161">
        <f t="shared" si="6"/>
        <v>244000</v>
      </c>
      <c r="L8" s="161">
        <f t="shared" si="6"/>
        <v>244500</v>
      </c>
      <c r="M8" s="161">
        <f t="shared" si="6"/>
        <v>245000</v>
      </c>
      <c r="N8" s="161">
        <f t="shared" si="6"/>
        <v>245500</v>
      </c>
      <c r="O8" s="161">
        <f t="shared" si="6"/>
        <v>246000</v>
      </c>
      <c r="P8" s="161">
        <f t="shared" si="6"/>
        <v>246500</v>
      </c>
      <c r="Q8" s="161">
        <f t="shared" si="6"/>
        <v>247000</v>
      </c>
      <c r="R8" s="161">
        <f t="shared" si="6"/>
        <v>247500</v>
      </c>
      <c r="S8" s="162"/>
      <c r="T8" s="161"/>
      <c r="U8" s="161"/>
      <c r="V8" s="161"/>
      <c r="W8" s="161"/>
      <c r="X8" s="161"/>
      <c r="Y8" s="161"/>
      <c r="Z8" s="162"/>
      <c r="AA8" s="162"/>
      <c r="AB8" s="161">
        <f>SUM(AB43,AB243,AB443)</f>
        <v>247797.61904761905</v>
      </c>
      <c r="AC8" s="161">
        <f t="shared" ref="AC8:AM8" si="7">SUM(AC43,AC243,AC443)</f>
        <v>248095.23809523808</v>
      </c>
      <c r="AD8" s="161">
        <f t="shared" si="7"/>
        <v>248392.85714285713</v>
      </c>
      <c r="AE8" s="161">
        <f t="shared" si="7"/>
        <v>248571.42857142858</v>
      </c>
      <c r="AF8" s="161">
        <f t="shared" si="7"/>
        <v>248750</v>
      </c>
      <c r="AG8" s="161">
        <f t="shared" si="7"/>
        <v>248928.57142857142</v>
      </c>
      <c r="AH8" s="161">
        <f t="shared" si="7"/>
        <v>248988.09523809524</v>
      </c>
      <c r="AI8" s="161">
        <f t="shared" si="7"/>
        <v>249047.61904761905</v>
      </c>
      <c r="AJ8" s="161">
        <f t="shared" si="7"/>
        <v>249107.14285714284</v>
      </c>
      <c r="AK8" s="161">
        <f t="shared" si="7"/>
        <v>249047.61904761905</v>
      </c>
      <c r="AL8" s="161">
        <f t="shared" si="7"/>
        <v>248988.09523809524</v>
      </c>
      <c r="AM8" s="161">
        <f t="shared" si="7"/>
        <v>248928.57142857142</v>
      </c>
      <c r="AN8" s="162"/>
      <c r="AO8" s="161"/>
      <c r="AP8" s="161"/>
      <c r="AQ8" s="161"/>
      <c r="AR8" s="161"/>
      <c r="AS8" s="161"/>
      <c r="AT8" s="161"/>
      <c r="AU8" s="162"/>
      <c r="AV8" s="162"/>
      <c r="AW8" s="161">
        <f>SUM(AW43,AW243,AW443)</f>
        <v>248833.33333333334</v>
      </c>
      <c r="AX8" s="161">
        <f t="shared" ref="AX8:BH8" si="8">SUM(AX43,AX243,AX443)</f>
        <v>248738.09523809524</v>
      </c>
      <c r="AY8" s="161">
        <f t="shared" si="8"/>
        <v>248642.85714285716</v>
      </c>
      <c r="AZ8" s="161">
        <f t="shared" si="8"/>
        <v>248428.57142857142</v>
      </c>
      <c r="BA8" s="161">
        <f t="shared" si="8"/>
        <v>248214.28571428571</v>
      </c>
      <c r="BB8" s="161">
        <f t="shared" si="8"/>
        <v>248000</v>
      </c>
      <c r="BC8" s="161">
        <f t="shared" si="8"/>
        <v>247666.66666666666</v>
      </c>
      <c r="BD8" s="161">
        <f t="shared" si="8"/>
        <v>247333.33333333334</v>
      </c>
      <c r="BE8" s="161">
        <f t="shared" si="8"/>
        <v>247000</v>
      </c>
      <c r="BF8" s="161">
        <f t="shared" si="8"/>
        <v>246547.61904761905</v>
      </c>
      <c r="BG8" s="161">
        <f t="shared" si="8"/>
        <v>246095.23809523808</v>
      </c>
      <c r="BH8" s="161">
        <f t="shared" si="8"/>
        <v>245642.85714285716</v>
      </c>
      <c r="BI8" s="162"/>
      <c r="BJ8" s="161"/>
      <c r="BK8" s="161"/>
      <c r="BL8" s="161"/>
      <c r="BM8" s="161"/>
      <c r="BN8" s="161"/>
      <c r="BO8" s="161"/>
    </row>
    <row r="9" spans="1:67" s="136" customFormat="1" ht="18" hidden="1" customHeight="1" x14ac:dyDescent="0.25">
      <c r="C9" s="136" t="s">
        <v>162</v>
      </c>
      <c r="G9" s="161">
        <f>SUM(G42,G242,G442)</f>
        <v>1500</v>
      </c>
      <c r="H9" s="161">
        <f t="shared" ref="H9:R9" si="9">SUM(H42,H242,H442)</f>
        <v>1500</v>
      </c>
      <c r="I9" s="161">
        <f t="shared" si="9"/>
        <v>1500</v>
      </c>
      <c r="J9" s="161">
        <f t="shared" si="9"/>
        <v>1500</v>
      </c>
      <c r="K9" s="161">
        <f t="shared" si="9"/>
        <v>1500</v>
      </c>
      <c r="L9" s="161">
        <f t="shared" si="9"/>
        <v>1500</v>
      </c>
      <c r="M9" s="161">
        <f t="shared" si="9"/>
        <v>1500</v>
      </c>
      <c r="N9" s="161">
        <f t="shared" si="9"/>
        <v>1500</v>
      </c>
      <c r="O9" s="161">
        <f t="shared" si="9"/>
        <v>1500</v>
      </c>
      <c r="P9" s="161">
        <f t="shared" si="9"/>
        <v>1500</v>
      </c>
      <c r="Q9" s="161">
        <f t="shared" si="9"/>
        <v>1500</v>
      </c>
      <c r="R9" s="161">
        <f t="shared" si="9"/>
        <v>1500</v>
      </c>
      <c r="S9" s="162"/>
      <c r="T9" s="161"/>
      <c r="U9" s="161"/>
      <c r="V9" s="161"/>
      <c r="W9" s="161"/>
      <c r="X9" s="161"/>
      <c r="Y9" s="161"/>
      <c r="Z9" s="162"/>
      <c r="AA9" s="162"/>
      <c r="AB9" s="161">
        <f>SUM(AB42,AB242,AB442)</f>
        <v>1702.3809523809525</v>
      </c>
      <c r="AC9" s="161">
        <f t="shared" ref="AC9:AM9" si="10">SUM(AC42,AC242,AC442)</f>
        <v>1702.3809523809525</v>
      </c>
      <c r="AD9" s="161">
        <f t="shared" si="10"/>
        <v>1702.3809523809525</v>
      </c>
      <c r="AE9" s="161">
        <f t="shared" si="10"/>
        <v>1821.4285714285713</v>
      </c>
      <c r="AF9" s="161">
        <f t="shared" si="10"/>
        <v>1821.4285714285713</v>
      </c>
      <c r="AG9" s="161">
        <f t="shared" si="10"/>
        <v>1821.4285714285713</v>
      </c>
      <c r="AH9" s="161">
        <f t="shared" si="10"/>
        <v>1940.4761904761904</v>
      </c>
      <c r="AI9" s="161">
        <f t="shared" si="10"/>
        <v>1940.4761904761904</v>
      </c>
      <c r="AJ9" s="161">
        <f t="shared" si="10"/>
        <v>1940.4761904761904</v>
      </c>
      <c r="AK9" s="161">
        <f t="shared" si="10"/>
        <v>2059.5238095238092</v>
      </c>
      <c r="AL9" s="161">
        <f t="shared" si="10"/>
        <v>2059.5238095238092</v>
      </c>
      <c r="AM9" s="161">
        <f t="shared" si="10"/>
        <v>2059.5238095238092</v>
      </c>
      <c r="AN9" s="162"/>
      <c r="AO9" s="161"/>
      <c r="AP9" s="161"/>
      <c r="AQ9" s="161"/>
      <c r="AR9" s="161"/>
      <c r="AS9" s="161"/>
      <c r="AT9" s="161"/>
      <c r="AU9" s="162"/>
      <c r="AV9" s="162"/>
      <c r="AW9" s="161">
        <f>SUM(AW42,AW242,AW442)</f>
        <v>2095.238095238095</v>
      </c>
      <c r="AX9" s="161">
        <f t="shared" ref="AX9:BH9" si="11">SUM(AX42,AX242,AX442)</f>
        <v>2095.238095238095</v>
      </c>
      <c r="AY9" s="161">
        <f t="shared" si="11"/>
        <v>2095.238095238095</v>
      </c>
      <c r="AZ9" s="161">
        <f t="shared" si="11"/>
        <v>2214.2857142857142</v>
      </c>
      <c r="BA9" s="161">
        <f t="shared" si="11"/>
        <v>2214.2857142857142</v>
      </c>
      <c r="BB9" s="161">
        <f t="shared" si="11"/>
        <v>2214.2857142857142</v>
      </c>
      <c r="BC9" s="161">
        <f t="shared" si="11"/>
        <v>2333.333333333333</v>
      </c>
      <c r="BD9" s="161">
        <f t="shared" si="11"/>
        <v>2333.333333333333</v>
      </c>
      <c r="BE9" s="161">
        <f t="shared" si="11"/>
        <v>2333.333333333333</v>
      </c>
      <c r="BF9" s="161">
        <f t="shared" si="11"/>
        <v>2452.3809523809523</v>
      </c>
      <c r="BG9" s="161">
        <f t="shared" si="11"/>
        <v>2452.3809523809523</v>
      </c>
      <c r="BH9" s="161">
        <f t="shared" si="11"/>
        <v>2452.3809523809523</v>
      </c>
      <c r="BI9" s="162"/>
      <c r="BJ9" s="161"/>
      <c r="BK9" s="161"/>
      <c r="BL9" s="161"/>
      <c r="BM9" s="161"/>
      <c r="BN9" s="161"/>
      <c r="BO9" s="161"/>
    </row>
    <row r="10" spans="1:67" s="136" customFormat="1" ht="18" hidden="1" customHeight="1" x14ac:dyDescent="0.25">
      <c r="C10" s="136" t="s">
        <v>163</v>
      </c>
      <c r="G10" s="161">
        <f>SUM(G47,G244,G444)</f>
        <v>1000</v>
      </c>
      <c r="H10" s="161">
        <f t="shared" ref="H10:R10" si="12">SUM(H47,H244,H444)</f>
        <v>1000</v>
      </c>
      <c r="I10" s="161">
        <f t="shared" si="12"/>
        <v>1000</v>
      </c>
      <c r="J10" s="161">
        <f t="shared" si="12"/>
        <v>1000</v>
      </c>
      <c r="K10" s="161">
        <f t="shared" si="12"/>
        <v>1000</v>
      </c>
      <c r="L10" s="161">
        <f t="shared" si="12"/>
        <v>1000</v>
      </c>
      <c r="M10" s="161">
        <f t="shared" si="12"/>
        <v>1000</v>
      </c>
      <c r="N10" s="161">
        <f t="shared" si="12"/>
        <v>1000</v>
      </c>
      <c r="O10" s="161">
        <f t="shared" si="12"/>
        <v>1000</v>
      </c>
      <c r="P10" s="161">
        <f t="shared" si="12"/>
        <v>1000</v>
      </c>
      <c r="Q10" s="161">
        <f t="shared" si="12"/>
        <v>1000</v>
      </c>
      <c r="R10" s="161">
        <f t="shared" si="12"/>
        <v>1000</v>
      </c>
      <c r="S10" s="162"/>
      <c r="T10" s="161"/>
      <c r="U10" s="161"/>
      <c r="V10" s="161"/>
      <c r="W10" s="161"/>
      <c r="X10" s="161"/>
      <c r="Y10" s="161"/>
      <c r="Z10" s="162"/>
      <c r="AA10" s="162"/>
      <c r="AB10" s="161">
        <f>SUM(AB47,AB244,AB444)</f>
        <v>1119.047619047619</v>
      </c>
      <c r="AC10" s="161">
        <f t="shared" ref="AC10:AM10" si="13">SUM(AC47,AC244,AC444)</f>
        <v>1119.047619047619</v>
      </c>
      <c r="AD10" s="161">
        <f t="shared" si="13"/>
        <v>1119.047619047619</v>
      </c>
      <c r="AE10" s="161">
        <f t="shared" si="13"/>
        <v>1277.7777777777776</v>
      </c>
      <c r="AF10" s="161">
        <f t="shared" si="13"/>
        <v>1277.7777777777776</v>
      </c>
      <c r="AG10" s="161">
        <f t="shared" si="13"/>
        <v>1277.7777777777776</v>
      </c>
      <c r="AH10" s="161">
        <f t="shared" si="13"/>
        <v>1515.8730158730159</v>
      </c>
      <c r="AI10" s="161">
        <f t="shared" si="13"/>
        <v>1515.8730158730159</v>
      </c>
      <c r="AJ10" s="161">
        <f t="shared" si="13"/>
        <v>1515.8730158730159</v>
      </c>
      <c r="AK10" s="161">
        <f t="shared" si="13"/>
        <v>1992.063492063492</v>
      </c>
      <c r="AL10" s="161">
        <f t="shared" si="13"/>
        <v>1992.063492063492</v>
      </c>
      <c r="AM10" s="161">
        <f t="shared" si="13"/>
        <v>1992.063492063492</v>
      </c>
      <c r="AN10" s="162"/>
      <c r="AO10" s="161"/>
      <c r="AP10" s="161"/>
      <c r="AQ10" s="161"/>
      <c r="AR10" s="161"/>
      <c r="AS10" s="161"/>
      <c r="AT10" s="161"/>
      <c r="AU10" s="162"/>
      <c r="AV10" s="162"/>
      <c r="AW10" s="161">
        <f>SUM(AW47,AW244,AW444)</f>
        <v>1808.3900226757369</v>
      </c>
      <c r="AX10" s="161">
        <f t="shared" ref="AX10:BH10" si="14">SUM(AX47,AX244,AX444)</f>
        <v>1808.3900226757369</v>
      </c>
      <c r="AY10" s="161">
        <f t="shared" si="14"/>
        <v>1808.3900226757369</v>
      </c>
      <c r="AZ10" s="161">
        <f t="shared" si="14"/>
        <v>1967.1201814058954</v>
      </c>
      <c r="BA10" s="161">
        <f t="shared" si="14"/>
        <v>1967.1201814058954</v>
      </c>
      <c r="BB10" s="161">
        <f t="shared" si="14"/>
        <v>1967.1201814058954</v>
      </c>
      <c r="BC10" s="161">
        <f t="shared" si="14"/>
        <v>2205.2154195011335</v>
      </c>
      <c r="BD10" s="161">
        <f t="shared" si="14"/>
        <v>2205.2154195011335</v>
      </c>
      <c r="BE10" s="161">
        <f t="shared" si="14"/>
        <v>2205.2154195011335</v>
      </c>
      <c r="BF10" s="161">
        <f t="shared" si="14"/>
        <v>2681.4058956916097</v>
      </c>
      <c r="BG10" s="161">
        <f t="shared" si="14"/>
        <v>2681.4058956916097</v>
      </c>
      <c r="BH10" s="161">
        <f t="shared" si="14"/>
        <v>2681.4058956916097</v>
      </c>
      <c r="BI10" s="162"/>
      <c r="BJ10" s="161"/>
      <c r="BK10" s="161"/>
      <c r="BL10" s="161"/>
      <c r="BM10" s="161"/>
      <c r="BN10" s="161"/>
      <c r="BO10" s="161"/>
    </row>
    <row r="11" spans="1:67" s="136" customFormat="1" ht="18" hidden="1" customHeight="1" x14ac:dyDescent="0.25">
      <c r="G11" s="161"/>
      <c r="H11" s="161"/>
      <c r="I11" s="161"/>
      <c r="J11" s="161"/>
      <c r="K11" s="161"/>
      <c r="L11" s="161"/>
      <c r="M11" s="161"/>
      <c r="N11" s="161"/>
      <c r="O11" s="161"/>
      <c r="P11" s="161"/>
      <c r="Q11" s="161"/>
      <c r="R11" s="161"/>
      <c r="S11" s="162"/>
      <c r="T11" s="189"/>
      <c r="U11" s="189"/>
      <c r="V11" s="189"/>
      <c r="W11" s="189"/>
      <c r="X11" s="189"/>
      <c r="Y11" s="189"/>
      <c r="Z11" s="162"/>
      <c r="AA11" s="162"/>
      <c r="AB11" s="161"/>
      <c r="AC11" s="161"/>
      <c r="AD11" s="161"/>
      <c r="AE11" s="161"/>
      <c r="AF11" s="161"/>
      <c r="AG11" s="161"/>
      <c r="AH11" s="161"/>
      <c r="AI11" s="161"/>
      <c r="AJ11" s="161"/>
      <c r="AK11" s="161"/>
      <c r="AL11" s="161"/>
      <c r="AM11" s="161"/>
      <c r="AN11" s="162"/>
      <c r="AO11" s="189"/>
      <c r="AP11" s="189"/>
      <c r="AQ11" s="189"/>
      <c r="AR11" s="189"/>
      <c r="AS11" s="189"/>
      <c r="AT11" s="189"/>
      <c r="AU11" s="162"/>
      <c r="AV11" s="162"/>
      <c r="AW11" s="161"/>
      <c r="AX11" s="161"/>
      <c r="AY11" s="161"/>
      <c r="AZ11" s="161"/>
      <c r="BA11" s="161"/>
      <c r="BB11" s="161"/>
      <c r="BC11" s="161"/>
      <c r="BD11" s="161"/>
      <c r="BE11" s="161"/>
      <c r="BF11" s="161"/>
      <c r="BG11" s="161"/>
      <c r="BH11" s="161"/>
      <c r="BI11" s="162"/>
      <c r="BJ11" s="189"/>
      <c r="BK11" s="189"/>
      <c r="BL11" s="189"/>
      <c r="BM11" s="189"/>
      <c r="BN11" s="189"/>
      <c r="BO11" s="189"/>
    </row>
    <row r="12" spans="1:67" s="136" customFormat="1" ht="18" hidden="1" customHeight="1" x14ac:dyDescent="0.25">
      <c r="C12" s="136" t="s">
        <v>160</v>
      </c>
      <c r="G12" s="190">
        <v>50000</v>
      </c>
      <c r="H12" s="190">
        <f>G12-G13</f>
        <v>49000</v>
      </c>
      <c r="I12" s="190">
        <f t="shared" ref="I12:R12" si="15">H12-H13</f>
        <v>48000</v>
      </c>
      <c r="J12" s="190">
        <f t="shared" si="15"/>
        <v>47000</v>
      </c>
      <c r="K12" s="190">
        <f t="shared" si="15"/>
        <v>46000</v>
      </c>
      <c r="L12" s="190">
        <f t="shared" si="15"/>
        <v>45000</v>
      </c>
      <c r="M12" s="190">
        <f t="shared" si="15"/>
        <v>44000</v>
      </c>
      <c r="N12" s="190">
        <f t="shared" si="15"/>
        <v>43000</v>
      </c>
      <c r="O12" s="190">
        <f t="shared" si="15"/>
        <v>42000</v>
      </c>
      <c r="P12" s="190">
        <f t="shared" si="15"/>
        <v>41000</v>
      </c>
      <c r="Q12" s="190">
        <f t="shared" si="15"/>
        <v>40000</v>
      </c>
      <c r="R12" s="190">
        <f t="shared" si="15"/>
        <v>39000</v>
      </c>
      <c r="S12" s="162"/>
      <c r="T12" s="161"/>
      <c r="U12" s="161"/>
      <c r="V12" s="161"/>
      <c r="W12" s="161"/>
      <c r="X12" s="161"/>
      <c r="Y12" s="161"/>
      <c r="Z12" s="162"/>
      <c r="AA12" s="162"/>
      <c r="AB12" s="191">
        <v>38000</v>
      </c>
      <c r="AC12" s="191">
        <f>AB12-AB13</f>
        <v>37000</v>
      </c>
      <c r="AD12" s="191">
        <f t="shared" ref="AD12:AM12" si="16">AC12-AC13</f>
        <v>36000</v>
      </c>
      <c r="AE12" s="191">
        <f t="shared" si="16"/>
        <v>35000</v>
      </c>
      <c r="AF12" s="191">
        <f t="shared" si="16"/>
        <v>34000</v>
      </c>
      <c r="AG12" s="191">
        <f t="shared" si="16"/>
        <v>33000</v>
      </c>
      <c r="AH12" s="191">
        <f t="shared" si="16"/>
        <v>32000</v>
      </c>
      <c r="AI12" s="191">
        <f t="shared" si="16"/>
        <v>31000</v>
      </c>
      <c r="AJ12" s="191">
        <f t="shared" si="16"/>
        <v>30000</v>
      </c>
      <c r="AK12" s="191">
        <f t="shared" si="16"/>
        <v>29000</v>
      </c>
      <c r="AL12" s="191">
        <f t="shared" si="16"/>
        <v>28000</v>
      </c>
      <c r="AM12" s="191">
        <f t="shared" si="16"/>
        <v>27000</v>
      </c>
      <c r="AN12" s="162"/>
      <c r="AO12" s="161"/>
      <c r="AP12" s="161"/>
      <c r="AQ12" s="161"/>
      <c r="AR12" s="161"/>
      <c r="AS12" s="161"/>
      <c r="AT12" s="161"/>
      <c r="AU12" s="162"/>
      <c r="AV12" s="162"/>
      <c r="AW12" s="191">
        <v>26000</v>
      </c>
      <c r="AX12" s="191">
        <f>AW12-AW13</f>
        <v>25000</v>
      </c>
      <c r="AY12" s="191">
        <f t="shared" ref="AY12:BH12" si="17">AX12-AX13</f>
        <v>24000</v>
      </c>
      <c r="AZ12" s="191">
        <f t="shared" si="17"/>
        <v>23000</v>
      </c>
      <c r="BA12" s="191">
        <f t="shared" si="17"/>
        <v>22000</v>
      </c>
      <c r="BB12" s="191">
        <f t="shared" si="17"/>
        <v>21000</v>
      </c>
      <c r="BC12" s="191">
        <f t="shared" si="17"/>
        <v>20000</v>
      </c>
      <c r="BD12" s="191">
        <f t="shared" si="17"/>
        <v>19000</v>
      </c>
      <c r="BE12" s="191">
        <f t="shared" si="17"/>
        <v>18000</v>
      </c>
      <c r="BF12" s="191">
        <f t="shared" si="17"/>
        <v>17000</v>
      </c>
      <c r="BG12" s="191">
        <f t="shared" si="17"/>
        <v>16000</v>
      </c>
      <c r="BH12" s="191">
        <f t="shared" si="17"/>
        <v>15000</v>
      </c>
      <c r="BI12" s="162"/>
      <c r="BJ12" s="161"/>
      <c r="BK12" s="161"/>
      <c r="BL12" s="161"/>
      <c r="BM12" s="161"/>
      <c r="BN12" s="161"/>
      <c r="BO12" s="161"/>
    </row>
    <row r="13" spans="1:67" s="136" customFormat="1" ht="18" hidden="1" customHeight="1" x14ac:dyDescent="0.25">
      <c r="C13" s="136" t="s">
        <v>164</v>
      </c>
      <c r="G13" s="190">
        <v>1000</v>
      </c>
      <c r="H13" s="190">
        <v>1000</v>
      </c>
      <c r="I13" s="190">
        <v>1000</v>
      </c>
      <c r="J13" s="190">
        <v>1000</v>
      </c>
      <c r="K13" s="190">
        <v>1000</v>
      </c>
      <c r="L13" s="190">
        <v>1000</v>
      </c>
      <c r="M13" s="190">
        <v>1000</v>
      </c>
      <c r="N13" s="190">
        <v>1000</v>
      </c>
      <c r="O13" s="190">
        <v>1000</v>
      </c>
      <c r="P13" s="190">
        <v>1000</v>
      </c>
      <c r="Q13" s="190">
        <v>1000</v>
      </c>
      <c r="R13" s="190">
        <v>1000</v>
      </c>
      <c r="S13" s="162"/>
      <c r="T13" s="189"/>
      <c r="U13" s="189"/>
      <c r="V13" s="189"/>
      <c r="W13" s="189"/>
      <c r="X13" s="189"/>
      <c r="Y13" s="189"/>
      <c r="Z13" s="162"/>
      <c r="AA13" s="162"/>
      <c r="AB13" s="191">
        <v>1000</v>
      </c>
      <c r="AC13" s="191">
        <v>1000</v>
      </c>
      <c r="AD13" s="191">
        <v>1000</v>
      </c>
      <c r="AE13" s="191">
        <v>1000</v>
      </c>
      <c r="AF13" s="191">
        <v>1000</v>
      </c>
      <c r="AG13" s="191">
        <v>1000</v>
      </c>
      <c r="AH13" s="191">
        <v>1000</v>
      </c>
      <c r="AI13" s="191">
        <v>1000</v>
      </c>
      <c r="AJ13" s="191">
        <v>1000</v>
      </c>
      <c r="AK13" s="191">
        <v>1000</v>
      </c>
      <c r="AL13" s="191">
        <v>1000</v>
      </c>
      <c r="AM13" s="191">
        <v>1000</v>
      </c>
      <c r="AN13" s="162"/>
      <c r="AO13" s="189"/>
      <c r="AP13" s="189"/>
      <c r="AQ13" s="189"/>
      <c r="AR13" s="189"/>
      <c r="AS13" s="189"/>
      <c r="AT13" s="189"/>
      <c r="AU13" s="162"/>
      <c r="AV13" s="162"/>
      <c r="AW13" s="191">
        <v>1000</v>
      </c>
      <c r="AX13" s="191">
        <v>1000</v>
      </c>
      <c r="AY13" s="191">
        <v>1000</v>
      </c>
      <c r="AZ13" s="191">
        <v>1000</v>
      </c>
      <c r="BA13" s="191">
        <v>1000</v>
      </c>
      <c r="BB13" s="191">
        <v>1000</v>
      </c>
      <c r="BC13" s="191">
        <v>1000</v>
      </c>
      <c r="BD13" s="191">
        <v>1000</v>
      </c>
      <c r="BE13" s="191">
        <v>1000</v>
      </c>
      <c r="BF13" s="191">
        <v>1000</v>
      </c>
      <c r="BG13" s="191">
        <v>1000</v>
      </c>
      <c r="BH13" s="191">
        <v>1000</v>
      </c>
      <c r="BI13" s="162"/>
      <c r="BJ13" s="189"/>
      <c r="BK13" s="189"/>
      <c r="BL13" s="189"/>
      <c r="BM13" s="189"/>
      <c r="BN13" s="189"/>
      <c r="BO13" s="189"/>
    </row>
    <row r="14" spans="1:67" s="136" customFormat="1" ht="18" hidden="1" customHeight="1" x14ac:dyDescent="0.25">
      <c r="C14" s="136" t="s">
        <v>165</v>
      </c>
      <c r="G14" s="190">
        <v>1000</v>
      </c>
      <c r="H14" s="190">
        <v>1000</v>
      </c>
      <c r="I14" s="190">
        <v>1000</v>
      </c>
      <c r="J14" s="190">
        <v>1000</v>
      </c>
      <c r="K14" s="190">
        <v>1000</v>
      </c>
      <c r="L14" s="190">
        <v>1000</v>
      </c>
      <c r="M14" s="190">
        <v>1000</v>
      </c>
      <c r="N14" s="190">
        <v>1000</v>
      </c>
      <c r="O14" s="190">
        <v>1000</v>
      </c>
      <c r="P14" s="190">
        <v>1000</v>
      </c>
      <c r="Q14" s="190">
        <v>1000</v>
      </c>
      <c r="R14" s="190">
        <v>1000</v>
      </c>
      <c r="S14" s="162"/>
      <c r="T14" s="189"/>
      <c r="U14" s="189"/>
      <c r="V14" s="189"/>
      <c r="W14" s="189"/>
      <c r="X14" s="189"/>
      <c r="Y14" s="189"/>
      <c r="Z14" s="162"/>
      <c r="AA14" s="162"/>
      <c r="AB14" s="191">
        <v>1000</v>
      </c>
      <c r="AC14" s="191">
        <v>1000</v>
      </c>
      <c r="AD14" s="191">
        <v>1000</v>
      </c>
      <c r="AE14" s="191">
        <v>1000</v>
      </c>
      <c r="AF14" s="191">
        <v>1000</v>
      </c>
      <c r="AG14" s="191">
        <v>1000</v>
      </c>
      <c r="AH14" s="191">
        <v>1000</v>
      </c>
      <c r="AI14" s="191">
        <v>1000</v>
      </c>
      <c r="AJ14" s="191">
        <v>1000</v>
      </c>
      <c r="AK14" s="191">
        <v>1000</v>
      </c>
      <c r="AL14" s="191">
        <v>1000</v>
      </c>
      <c r="AM14" s="191">
        <v>1000</v>
      </c>
      <c r="AN14" s="162"/>
      <c r="AO14" s="189"/>
      <c r="AP14" s="189"/>
      <c r="AQ14" s="189"/>
      <c r="AR14" s="189"/>
      <c r="AS14" s="189"/>
      <c r="AT14" s="189"/>
      <c r="AU14" s="162"/>
      <c r="AV14" s="162"/>
      <c r="AW14" s="191">
        <v>1000</v>
      </c>
      <c r="AX14" s="191">
        <v>1000</v>
      </c>
      <c r="AY14" s="191">
        <v>1000</v>
      </c>
      <c r="AZ14" s="191">
        <v>1000</v>
      </c>
      <c r="BA14" s="191">
        <v>1000</v>
      </c>
      <c r="BB14" s="191">
        <v>1000</v>
      </c>
      <c r="BC14" s="191">
        <v>1000</v>
      </c>
      <c r="BD14" s="191">
        <v>1000</v>
      </c>
      <c r="BE14" s="191">
        <v>1000</v>
      </c>
      <c r="BF14" s="191">
        <v>1000</v>
      </c>
      <c r="BG14" s="191">
        <v>1000</v>
      </c>
      <c r="BH14" s="191">
        <v>1000</v>
      </c>
      <c r="BI14" s="162"/>
      <c r="BJ14" s="189"/>
      <c r="BK14" s="189"/>
      <c r="BL14" s="189"/>
      <c r="BM14" s="189"/>
      <c r="BN14" s="189"/>
      <c r="BO14" s="189"/>
    </row>
    <row r="15" spans="1:67" s="136" customFormat="1" ht="18" hidden="1" customHeight="1" x14ac:dyDescent="0.25">
      <c r="G15" s="161"/>
      <c r="H15" s="189"/>
      <c r="I15" s="189"/>
      <c r="J15" s="189"/>
      <c r="K15" s="189"/>
      <c r="L15" s="189"/>
      <c r="M15" s="189"/>
      <c r="N15" s="189"/>
      <c r="O15" s="189"/>
      <c r="P15" s="189"/>
      <c r="Q15" s="189"/>
      <c r="R15" s="189"/>
      <c r="S15" s="162"/>
      <c r="T15" s="189"/>
      <c r="U15" s="189"/>
      <c r="V15" s="189"/>
      <c r="W15" s="189"/>
      <c r="X15" s="189"/>
      <c r="Y15" s="189"/>
      <c r="Z15" s="162"/>
      <c r="AA15" s="162"/>
      <c r="AB15" s="161"/>
      <c r="AC15" s="189"/>
      <c r="AD15" s="189"/>
      <c r="AE15" s="189"/>
      <c r="AF15" s="189"/>
      <c r="AG15" s="189"/>
      <c r="AH15" s="189"/>
      <c r="AI15" s="189"/>
      <c r="AJ15" s="189"/>
      <c r="AK15" s="189"/>
      <c r="AL15" s="189"/>
      <c r="AM15" s="189"/>
      <c r="AN15" s="162"/>
      <c r="AO15" s="189"/>
      <c r="AP15" s="189"/>
      <c r="AQ15" s="189"/>
      <c r="AR15" s="189"/>
      <c r="AS15" s="189"/>
      <c r="AT15" s="189"/>
      <c r="AU15" s="162"/>
      <c r="AV15" s="162"/>
      <c r="AW15" s="161"/>
      <c r="AX15" s="189"/>
      <c r="AY15" s="189"/>
      <c r="AZ15" s="189"/>
      <c r="BA15" s="189"/>
      <c r="BB15" s="189"/>
      <c r="BC15" s="189"/>
      <c r="BD15" s="189"/>
      <c r="BE15" s="189"/>
      <c r="BF15" s="189"/>
      <c r="BG15" s="189"/>
      <c r="BH15" s="189"/>
      <c r="BI15" s="162"/>
      <c r="BJ15" s="189"/>
      <c r="BK15" s="189"/>
      <c r="BL15" s="189"/>
      <c r="BM15" s="189"/>
      <c r="BN15" s="189"/>
      <c r="BO15" s="189"/>
    </row>
    <row r="16" spans="1:67" s="136" customFormat="1" ht="18" hidden="1" customHeight="1" thickBot="1" x14ac:dyDescent="0.3">
      <c r="B16" s="136" t="s">
        <v>331</v>
      </c>
      <c r="G16" s="161"/>
      <c r="H16" s="161"/>
      <c r="I16" s="161"/>
      <c r="J16" s="161"/>
      <c r="K16" s="161"/>
      <c r="L16" s="161"/>
      <c r="M16" s="161"/>
      <c r="N16" s="161"/>
      <c r="O16" s="161"/>
      <c r="P16" s="161"/>
      <c r="Q16" s="161"/>
      <c r="R16" s="161"/>
      <c r="S16" s="162"/>
      <c r="T16" s="189"/>
      <c r="U16" s="189"/>
      <c r="V16" s="189"/>
      <c r="W16" s="189"/>
      <c r="X16" s="189"/>
      <c r="Y16" s="189"/>
      <c r="Z16" s="162"/>
      <c r="AA16" s="162"/>
      <c r="AB16" s="161"/>
      <c r="AC16" s="161"/>
      <c r="AD16" s="161"/>
      <c r="AE16" s="161"/>
      <c r="AF16" s="161"/>
      <c r="AG16" s="161"/>
      <c r="AH16" s="161"/>
      <c r="AI16" s="161"/>
      <c r="AJ16" s="161"/>
      <c r="AK16" s="161"/>
      <c r="AL16" s="161"/>
      <c r="AM16" s="161"/>
      <c r="AN16" s="162"/>
      <c r="AO16" s="189"/>
      <c r="AP16" s="189"/>
      <c r="AQ16" s="189"/>
      <c r="AR16" s="189"/>
      <c r="AS16" s="189"/>
      <c r="AT16" s="189"/>
      <c r="AU16" s="162"/>
      <c r="AV16" s="162"/>
      <c r="AW16" s="161"/>
      <c r="AX16" s="161"/>
      <c r="AY16" s="161"/>
      <c r="AZ16" s="161"/>
      <c r="BA16" s="161"/>
      <c r="BB16" s="161"/>
      <c r="BC16" s="161"/>
      <c r="BD16" s="161"/>
      <c r="BE16" s="161"/>
      <c r="BF16" s="161"/>
      <c r="BG16" s="161"/>
      <c r="BH16" s="161"/>
      <c r="BI16" s="162"/>
      <c r="BJ16" s="189"/>
      <c r="BK16" s="189"/>
      <c r="BL16" s="189"/>
      <c r="BM16" s="189"/>
      <c r="BN16" s="189"/>
      <c r="BO16" s="189"/>
    </row>
    <row r="17" spans="1:67" s="136" customFormat="1" ht="18" hidden="1" customHeight="1" thickBot="1" x14ac:dyDescent="0.3">
      <c r="A17" s="139"/>
      <c r="C17" s="140">
        <f>MATCH(Dashboard!$G$27,Asset_Class_A,0)</f>
        <v>2</v>
      </c>
      <c r="D17" s="144" t="str">
        <f>$C$22</f>
        <v>New 3-Year Life Assets</v>
      </c>
      <c r="E17" s="143"/>
      <c r="G17" s="161"/>
      <c r="H17" s="161"/>
      <c r="I17" s="161"/>
      <c r="J17" s="161"/>
      <c r="K17" s="161"/>
      <c r="L17" s="161"/>
      <c r="M17" s="161"/>
      <c r="N17" s="161"/>
      <c r="O17" s="161"/>
      <c r="P17" s="161"/>
      <c r="Q17" s="161"/>
      <c r="R17" s="161"/>
      <c r="S17" s="162"/>
      <c r="T17" s="189"/>
      <c r="U17" s="189"/>
      <c r="V17" s="189"/>
      <c r="W17" s="189"/>
      <c r="X17" s="189"/>
      <c r="Y17" s="189"/>
      <c r="Z17" s="162"/>
      <c r="AA17" s="162"/>
      <c r="AB17" s="161"/>
      <c r="AC17" s="161"/>
      <c r="AD17" s="161"/>
      <c r="AE17" s="161"/>
      <c r="AF17" s="161"/>
      <c r="AG17" s="161"/>
      <c r="AH17" s="161"/>
      <c r="AI17" s="161"/>
      <c r="AJ17" s="161"/>
      <c r="AK17" s="161"/>
      <c r="AL17" s="161"/>
      <c r="AM17" s="161"/>
      <c r="AN17" s="162"/>
      <c r="AO17" s="189"/>
      <c r="AP17" s="189"/>
      <c r="AQ17" s="189"/>
      <c r="AR17" s="189"/>
      <c r="AS17" s="189"/>
      <c r="AT17" s="189"/>
      <c r="AU17" s="162"/>
      <c r="AV17" s="162"/>
      <c r="AW17" s="161"/>
      <c r="AX17" s="161"/>
      <c r="AY17" s="161"/>
      <c r="AZ17" s="161"/>
      <c r="BA17" s="161"/>
      <c r="BB17" s="161"/>
      <c r="BC17" s="161"/>
      <c r="BD17" s="161"/>
      <c r="BE17" s="161"/>
      <c r="BF17" s="161"/>
      <c r="BG17" s="161"/>
      <c r="BH17" s="161"/>
      <c r="BI17" s="162"/>
      <c r="BJ17" s="189"/>
      <c r="BK17" s="189"/>
      <c r="BL17" s="189"/>
      <c r="BM17" s="189"/>
      <c r="BN17" s="189"/>
      <c r="BO17" s="189"/>
    </row>
    <row r="18" spans="1:67" s="136" customFormat="1" ht="18" hidden="1" customHeight="1" thickBot="1" x14ac:dyDescent="0.3">
      <c r="C18" s="140">
        <f>MATCH(Dashboard!$G$28,Asset_Class_B,0)</f>
        <v>2</v>
      </c>
      <c r="D18" s="139" t="str">
        <f>$C$28</f>
        <v>New 7-Year Life Assets</v>
      </c>
      <c r="G18" s="161"/>
      <c r="H18" s="161"/>
      <c r="I18" s="161"/>
      <c r="J18" s="161"/>
      <c r="K18" s="161"/>
      <c r="L18" s="161"/>
      <c r="M18" s="161"/>
      <c r="N18" s="161"/>
      <c r="O18" s="161"/>
      <c r="P18" s="161"/>
      <c r="Q18" s="161"/>
      <c r="R18" s="161"/>
      <c r="S18" s="162"/>
      <c r="T18" s="189"/>
      <c r="U18" s="189"/>
      <c r="V18" s="189"/>
      <c r="W18" s="189"/>
      <c r="X18" s="189"/>
      <c r="Y18" s="189"/>
      <c r="Z18" s="162"/>
      <c r="AA18" s="162"/>
      <c r="AB18" s="161"/>
      <c r="AC18" s="161"/>
      <c r="AD18" s="161"/>
      <c r="AE18" s="161"/>
      <c r="AF18" s="161"/>
      <c r="AG18" s="161"/>
      <c r="AH18" s="161"/>
      <c r="AI18" s="161"/>
      <c r="AJ18" s="161"/>
      <c r="AK18" s="161"/>
      <c r="AL18" s="161"/>
      <c r="AM18" s="161"/>
      <c r="AN18" s="162"/>
      <c r="AO18" s="189"/>
      <c r="AP18" s="189"/>
      <c r="AQ18" s="189"/>
      <c r="AR18" s="189"/>
      <c r="AS18" s="189"/>
      <c r="AT18" s="189"/>
      <c r="AU18" s="162"/>
      <c r="AV18" s="162"/>
      <c r="AW18" s="161"/>
      <c r="AX18" s="161"/>
      <c r="AY18" s="161"/>
      <c r="AZ18" s="161"/>
      <c r="BA18" s="161"/>
      <c r="BB18" s="161"/>
      <c r="BC18" s="161"/>
      <c r="BD18" s="161"/>
      <c r="BE18" s="161"/>
      <c r="BF18" s="161"/>
      <c r="BG18" s="161"/>
      <c r="BH18" s="161"/>
      <c r="BI18" s="162"/>
      <c r="BJ18" s="189"/>
      <c r="BK18" s="189"/>
      <c r="BL18" s="189"/>
      <c r="BM18" s="189"/>
      <c r="BN18" s="189"/>
      <c r="BO18" s="189"/>
    </row>
    <row r="19" spans="1:67" s="136" customFormat="1" ht="18" hidden="1" customHeight="1" x14ac:dyDescent="0.25">
      <c r="G19" s="161"/>
      <c r="H19" s="161"/>
      <c r="I19" s="161"/>
      <c r="J19" s="161"/>
      <c r="K19" s="161"/>
      <c r="L19" s="161"/>
      <c r="M19" s="161"/>
      <c r="N19" s="161"/>
      <c r="O19" s="161"/>
      <c r="P19" s="161"/>
      <c r="Q19" s="161"/>
      <c r="R19" s="161"/>
      <c r="S19" s="162"/>
      <c r="T19" s="189"/>
      <c r="U19" s="189"/>
      <c r="V19" s="189"/>
      <c r="W19" s="189"/>
      <c r="X19" s="189"/>
      <c r="Y19" s="189"/>
      <c r="Z19" s="162"/>
      <c r="AA19" s="162"/>
      <c r="AB19" s="161"/>
      <c r="AC19" s="161"/>
      <c r="AD19" s="161"/>
      <c r="AE19" s="161"/>
      <c r="AF19" s="161"/>
      <c r="AG19" s="161"/>
      <c r="AH19" s="161"/>
      <c r="AI19" s="161"/>
      <c r="AJ19" s="161"/>
      <c r="AK19" s="161"/>
      <c r="AL19" s="161"/>
      <c r="AM19" s="161"/>
      <c r="AN19" s="162"/>
      <c r="AO19" s="189"/>
      <c r="AP19" s="189"/>
      <c r="AQ19" s="189"/>
      <c r="AR19" s="189"/>
      <c r="AS19" s="189"/>
      <c r="AT19" s="189"/>
      <c r="AU19" s="162"/>
      <c r="AV19" s="162"/>
      <c r="AW19" s="161"/>
      <c r="AX19" s="161"/>
      <c r="AY19" s="161"/>
      <c r="AZ19" s="161"/>
      <c r="BA19" s="161"/>
      <c r="BB19" s="161"/>
      <c r="BC19" s="161"/>
      <c r="BD19" s="161"/>
      <c r="BE19" s="161"/>
      <c r="BF19" s="161"/>
      <c r="BG19" s="161"/>
      <c r="BH19" s="161"/>
      <c r="BI19" s="162"/>
      <c r="BJ19" s="189"/>
      <c r="BK19" s="189"/>
      <c r="BL19" s="189"/>
      <c r="BM19" s="189"/>
      <c r="BN19" s="189"/>
      <c r="BO19" s="189"/>
    </row>
    <row r="20" spans="1:67" s="101" customFormat="1" ht="18" customHeight="1" x14ac:dyDescent="0.25">
      <c r="B20" s="102" t="s">
        <v>306</v>
      </c>
      <c r="C20" s="102"/>
      <c r="D20" s="102"/>
      <c r="E20" s="102"/>
      <c r="G20" s="145"/>
      <c r="H20" s="145"/>
      <c r="I20" s="145"/>
      <c r="J20" s="145"/>
      <c r="K20" s="145"/>
      <c r="L20" s="145"/>
      <c r="M20" s="145"/>
      <c r="N20" s="145"/>
      <c r="O20" s="145"/>
      <c r="P20" s="145"/>
      <c r="Q20" s="145"/>
      <c r="R20" s="145"/>
      <c r="S20" s="146"/>
      <c r="T20" s="167"/>
      <c r="U20" s="167"/>
      <c r="V20" s="167"/>
      <c r="W20" s="167"/>
      <c r="X20" s="167"/>
      <c r="Y20" s="167"/>
      <c r="Z20" s="146"/>
      <c r="AA20" s="146"/>
      <c r="AB20" s="145"/>
      <c r="AC20" s="145"/>
      <c r="AD20" s="145"/>
      <c r="AE20" s="145"/>
      <c r="AF20" s="145"/>
      <c r="AG20" s="145"/>
      <c r="AH20" s="145"/>
      <c r="AI20" s="145"/>
      <c r="AJ20" s="145"/>
      <c r="AK20" s="145"/>
      <c r="AL20" s="145"/>
      <c r="AM20" s="145"/>
      <c r="AN20" s="146"/>
      <c r="AO20" s="167"/>
      <c r="AP20" s="167"/>
      <c r="AQ20" s="167"/>
      <c r="AR20" s="167"/>
      <c r="AS20" s="167"/>
      <c r="AT20" s="167"/>
      <c r="AU20" s="146"/>
      <c r="AV20" s="146"/>
      <c r="AW20" s="145"/>
      <c r="AX20" s="145"/>
      <c r="AY20" s="145"/>
      <c r="AZ20" s="145"/>
      <c r="BA20" s="145"/>
      <c r="BB20" s="145"/>
      <c r="BC20" s="145"/>
      <c r="BD20" s="145"/>
      <c r="BE20" s="145"/>
      <c r="BF20" s="145"/>
      <c r="BG20" s="145"/>
      <c r="BH20" s="145"/>
      <c r="BI20" s="146"/>
      <c r="BJ20" s="167"/>
      <c r="BK20" s="167"/>
      <c r="BL20" s="167"/>
      <c r="BM20" s="167"/>
      <c r="BN20" s="167"/>
      <c r="BO20" s="167"/>
    </row>
    <row r="21" spans="1:67" s="101" customFormat="1" ht="18" customHeight="1" x14ac:dyDescent="0.25">
      <c r="G21" s="145"/>
      <c r="H21" s="145"/>
      <c r="I21" s="145"/>
      <c r="J21" s="145"/>
      <c r="K21" s="145"/>
      <c r="L21" s="145"/>
      <c r="M21" s="145"/>
      <c r="N21" s="145"/>
      <c r="O21" s="145"/>
      <c r="P21" s="145"/>
      <c r="Q21" s="145"/>
      <c r="R21" s="145"/>
      <c r="S21" s="146"/>
      <c r="T21" s="167"/>
      <c r="U21" s="167"/>
      <c r="V21" s="167"/>
      <c r="W21" s="167"/>
      <c r="X21" s="167"/>
      <c r="Y21" s="167"/>
      <c r="Z21" s="146"/>
      <c r="AA21" s="146"/>
      <c r="AB21" s="145"/>
      <c r="AC21" s="145"/>
      <c r="AD21" s="145"/>
      <c r="AE21" s="145"/>
      <c r="AF21" s="145"/>
      <c r="AG21" s="145"/>
      <c r="AH21" s="145"/>
      <c r="AI21" s="145"/>
      <c r="AJ21" s="145"/>
      <c r="AK21" s="145"/>
      <c r="AL21" s="145"/>
      <c r="AM21" s="145"/>
      <c r="AN21" s="146"/>
      <c r="AO21" s="167"/>
      <c r="AP21" s="167"/>
      <c r="AQ21" s="167"/>
      <c r="AR21" s="167"/>
      <c r="AS21" s="167"/>
      <c r="AT21" s="167"/>
      <c r="AU21" s="146"/>
      <c r="AV21" s="146"/>
      <c r="AW21" s="145"/>
      <c r="AX21" s="145"/>
      <c r="AY21" s="145"/>
      <c r="AZ21" s="145"/>
      <c r="BA21" s="145"/>
      <c r="BB21" s="145"/>
      <c r="BC21" s="145"/>
      <c r="BD21" s="145"/>
      <c r="BE21" s="145"/>
      <c r="BF21" s="145"/>
      <c r="BG21" s="145"/>
      <c r="BH21" s="145"/>
      <c r="BI21" s="146"/>
      <c r="BJ21" s="167"/>
      <c r="BK21" s="167"/>
      <c r="BL21" s="167"/>
      <c r="BM21" s="167"/>
      <c r="BN21" s="167"/>
      <c r="BO21" s="167"/>
    </row>
    <row r="22" spans="1:67" ht="18" customHeight="1" x14ac:dyDescent="0.25">
      <c r="A22" s="101"/>
      <c r="C22" s="95" t="str">
        <f>$B$51</f>
        <v>New 3-Year Life Assets</v>
      </c>
    </row>
    <row r="23" spans="1:67" ht="18" customHeight="1" x14ac:dyDescent="0.25">
      <c r="A23" s="101"/>
      <c r="D23" s="103" t="s">
        <v>28</v>
      </c>
      <c r="E23" s="104"/>
      <c r="G23" s="100">
        <v>1000</v>
      </c>
      <c r="H23" s="100">
        <v>1000</v>
      </c>
      <c r="I23" s="100">
        <v>1000</v>
      </c>
      <c r="J23" s="100">
        <v>1000</v>
      </c>
      <c r="K23" s="100">
        <v>1000</v>
      </c>
      <c r="L23" s="100">
        <v>1000</v>
      </c>
      <c r="M23" s="100">
        <v>1000</v>
      </c>
      <c r="N23" s="100">
        <v>1000</v>
      </c>
      <c r="O23" s="100">
        <v>1000</v>
      </c>
      <c r="P23" s="100">
        <v>1000</v>
      </c>
      <c r="Q23" s="100">
        <v>1000</v>
      </c>
      <c r="R23" s="100">
        <v>1000</v>
      </c>
      <c r="T23" s="98">
        <f t="shared" ref="T23:T26" si="18">SUM(G23:I23)</f>
        <v>3000</v>
      </c>
      <c r="U23" s="98">
        <f t="shared" ref="U23:U26" si="19">SUM(J23:L23)</f>
        <v>3000</v>
      </c>
      <c r="V23" s="98">
        <f t="shared" ref="V23:V26" si="20">SUM(M23:O23)</f>
        <v>3000</v>
      </c>
      <c r="W23" s="98">
        <f t="shared" ref="W23:W26" si="21">SUM(P23:R23)</f>
        <v>3000</v>
      </c>
      <c r="X23" s="98"/>
      <c r="Y23" s="98">
        <f t="shared" ref="Y23:Y26" si="22">SUM(G23:R23)</f>
        <v>12000</v>
      </c>
      <c r="AB23" s="100">
        <v>1000</v>
      </c>
      <c r="AC23" s="100">
        <v>1000</v>
      </c>
      <c r="AD23" s="100">
        <v>1000</v>
      </c>
      <c r="AE23" s="100">
        <v>1000</v>
      </c>
      <c r="AF23" s="100">
        <v>1000</v>
      </c>
      <c r="AG23" s="100">
        <v>1000</v>
      </c>
      <c r="AH23" s="100">
        <v>1000</v>
      </c>
      <c r="AI23" s="100">
        <v>1000</v>
      </c>
      <c r="AJ23" s="100">
        <v>1000</v>
      </c>
      <c r="AK23" s="100">
        <v>1000</v>
      </c>
      <c r="AL23" s="100">
        <v>1000</v>
      </c>
      <c r="AM23" s="100">
        <v>1000</v>
      </c>
      <c r="AO23" s="98">
        <f t="shared" ref="AO23:AO26" si="23">SUM(AB23:AD23)</f>
        <v>3000</v>
      </c>
      <c r="AP23" s="98">
        <f t="shared" ref="AP23:AP26" si="24">SUM(AE23:AG23)</f>
        <v>3000</v>
      </c>
      <c r="AQ23" s="98">
        <f t="shared" ref="AQ23:AQ26" si="25">SUM(AH23:AJ23)</f>
        <v>3000</v>
      </c>
      <c r="AR23" s="98">
        <f t="shared" ref="AR23:AR26" si="26">SUM(AK23:AM23)</f>
        <v>3000</v>
      </c>
      <c r="AS23" s="98"/>
      <c r="AT23" s="98">
        <f t="shared" ref="AT23:AT26" si="27">SUM(AB23:AM23)</f>
        <v>12000</v>
      </c>
      <c r="AW23" s="100">
        <v>1000</v>
      </c>
      <c r="AX23" s="100">
        <v>1000</v>
      </c>
      <c r="AY23" s="100">
        <v>1000</v>
      </c>
      <c r="AZ23" s="100">
        <v>1000</v>
      </c>
      <c r="BA23" s="100">
        <v>1000</v>
      </c>
      <c r="BB23" s="100">
        <v>1000</v>
      </c>
      <c r="BC23" s="100">
        <v>1000</v>
      </c>
      <c r="BD23" s="100">
        <v>1000</v>
      </c>
      <c r="BE23" s="100">
        <v>1000</v>
      </c>
      <c r="BF23" s="100">
        <v>1000</v>
      </c>
      <c r="BG23" s="100">
        <v>1000</v>
      </c>
      <c r="BH23" s="100">
        <v>1000</v>
      </c>
      <c r="BJ23" s="98">
        <f t="shared" ref="BJ23:BJ26" si="28">SUM(AW23:AY23)</f>
        <v>3000</v>
      </c>
      <c r="BK23" s="98">
        <f t="shared" ref="BK23:BK26" si="29">SUM(AZ23:BB23)</f>
        <v>3000</v>
      </c>
      <c r="BL23" s="98">
        <f t="shared" ref="BL23:BL26" si="30">SUM(BC23:BE23)</f>
        <v>3000</v>
      </c>
      <c r="BM23" s="98">
        <f t="shared" ref="BM23:BM26" si="31">SUM(BF23:BH23)</f>
        <v>3000</v>
      </c>
      <c r="BN23" s="98"/>
      <c r="BO23" s="98">
        <f t="shared" ref="BO23:BO26" si="32">SUM(AW23:BH23)</f>
        <v>12000</v>
      </c>
    </row>
    <row r="24" spans="1:67" ht="18" customHeight="1" x14ac:dyDescent="0.25">
      <c r="A24" s="101"/>
      <c r="D24" s="106" t="s">
        <v>346</v>
      </c>
      <c r="E24" s="107"/>
      <c r="G24" s="100">
        <v>1000</v>
      </c>
      <c r="H24" s="100">
        <v>1000</v>
      </c>
      <c r="I24" s="100">
        <v>1000</v>
      </c>
      <c r="J24" s="100">
        <v>1000</v>
      </c>
      <c r="K24" s="100">
        <v>1000</v>
      </c>
      <c r="L24" s="100">
        <v>1000</v>
      </c>
      <c r="M24" s="100">
        <v>1000</v>
      </c>
      <c r="N24" s="100">
        <v>1000</v>
      </c>
      <c r="O24" s="100">
        <v>1000</v>
      </c>
      <c r="P24" s="100">
        <v>1000</v>
      </c>
      <c r="Q24" s="100">
        <v>1000</v>
      </c>
      <c r="R24" s="100">
        <v>1000</v>
      </c>
      <c r="T24" s="98">
        <f t="shared" si="18"/>
        <v>3000</v>
      </c>
      <c r="U24" s="98">
        <f t="shared" si="19"/>
        <v>3000</v>
      </c>
      <c r="V24" s="98">
        <f t="shared" si="20"/>
        <v>3000</v>
      </c>
      <c r="W24" s="98">
        <f t="shared" si="21"/>
        <v>3000</v>
      </c>
      <c r="X24" s="98"/>
      <c r="Y24" s="98">
        <f t="shared" si="22"/>
        <v>12000</v>
      </c>
      <c r="AB24" s="100">
        <v>1000</v>
      </c>
      <c r="AC24" s="100">
        <v>1000</v>
      </c>
      <c r="AD24" s="100">
        <v>1000</v>
      </c>
      <c r="AE24" s="100">
        <v>1000</v>
      </c>
      <c r="AF24" s="100">
        <v>1000</v>
      </c>
      <c r="AG24" s="100">
        <v>1000</v>
      </c>
      <c r="AH24" s="100">
        <v>1000</v>
      </c>
      <c r="AI24" s="100">
        <v>1000</v>
      </c>
      <c r="AJ24" s="100">
        <v>1000</v>
      </c>
      <c r="AK24" s="100">
        <v>1000</v>
      </c>
      <c r="AL24" s="100">
        <v>1000</v>
      </c>
      <c r="AM24" s="100">
        <v>1000</v>
      </c>
      <c r="AO24" s="98">
        <f t="shared" si="23"/>
        <v>3000</v>
      </c>
      <c r="AP24" s="98">
        <f t="shared" si="24"/>
        <v>3000</v>
      </c>
      <c r="AQ24" s="98">
        <f t="shared" si="25"/>
        <v>3000</v>
      </c>
      <c r="AR24" s="98">
        <f t="shared" si="26"/>
        <v>3000</v>
      </c>
      <c r="AS24" s="98"/>
      <c r="AT24" s="98">
        <f t="shared" si="27"/>
        <v>12000</v>
      </c>
      <c r="AW24" s="100">
        <v>1000</v>
      </c>
      <c r="AX24" s="100">
        <v>1000</v>
      </c>
      <c r="AY24" s="100">
        <v>1000</v>
      </c>
      <c r="AZ24" s="100">
        <v>1000</v>
      </c>
      <c r="BA24" s="100">
        <v>1000</v>
      </c>
      <c r="BB24" s="100">
        <v>1000</v>
      </c>
      <c r="BC24" s="100">
        <v>1000</v>
      </c>
      <c r="BD24" s="100">
        <v>1000</v>
      </c>
      <c r="BE24" s="100">
        <v>1000</v>
      </c>
      <c r="BF24" s="100">
        <v>1000</v>
      </c>
      <c r="BG24" s="100">
        <v>1000</v>
      </c>
      <c r="BH24" s="100">
        <v>1000</v>
      </c>
      <c r="BJ24" s="98">
        <f t="shared" si="28"/>
        <v>3000</v>
      </c>
      <c r="BK24" s="98">
        <f t="shared" si="29"/>
        <v>3000</v>
      </c>
      <c r="BL24" s="98">
        <f t="shared" si="30"/>
        <v>3000</v>
      </c>
      <c r="BM24" s="98">
        <f t="shared" si="31"/>
        <v>3000</v>
      </c>
      <c r="BN24" s="98"/>
      <c r="BO24" s="98">
        <f t="shared" si="32"/>
        <v>12000</v>
      </c>
    </row>
    <row r="25" spans="1:67" ht="18" customHeight="1" x14ac:dyDescent="0.25">
      <c r="A25" s="101"/>
      <c r="D25" s="106" t="s">
        <v>349</v>
      </c>
      <c r="E25" s="107"/>
      <c r="G25" s="100">
        <v>1000</v>
      </c>
      <c r="H25" s="100">
        <v>1000</v>
      </c>
      <c r="I25" s="100">
        <v>1000</v>
      </c>
      <c r="J25" s="100">
        <v>1000</v>
      </c>
      <c r="K25" s="100">
        <v>1000</v>
      </c>
      <c r="L25" s="100">
        <v>1000</v>
      </c>
      <c r="M25" s="100">
        <v>1000</v>
      </c>
      <c r="N25" s="100">
        <v>1000</v>
      </c>
      <c r="O25" s="100">
        <v>1000</v>
      </c>
      <c r="P25" s="100">
        <v>1000</v>
      </c>
      <c r="Q25" s="100">
        <v>1000</v>
      </c>
      <c r="R25" s="100">
        <v>1000</v>
      </c>
      <c r="T25" s="98"/>
      <c r="U25" s="98"/>
      <c r="V25" s="98"/>
      <c r="W25" s="98"/>
      <c r="X25" s="98"/>
      <c r="Y25" s="98"/>
      <c r="AB25" s="100">
        <v>1000</v>
      </c>
      <c r="AC25" s="100">
        <v>1000</v>
      </c>
      <c r="AD25" s="100">
        <v>1000</v>
      </c>
      <c r="AE25" s="100">
        <v>1000</v>
      </c>
      <c r="AF25" s="100">
        <v>1000</v>
      </c>
      <c r="AG25" s="100">
        <v>1000</v>
      </c>
      <c r="AH25" s="100">
        <v>3000</v>
      </c>
      <c r="AI25" s="100">
        <v>3000</v>
      </c>
      <c r="AJ25" s="100">
        <v>3000</v>
      </c>
      <c r="AK25" s="100">
        <v>3000</v>
      </c>
      <c r="AL25" s="100">
        <v>3000</v>
      </c>
      <c r="AM25" s="100">
        <v>3000</v>
      </c>
      <c r="AO25" s="98"/>
      <c r="AP25" s="98"/>
      <c r="AQ25" s="98"/>
      <c r="AR25" s="98"/>
      <c r="AS25" s="98"/>
      <c r="AT25" s="98"/>
      <c r="AW25" s="100"/>
      <c r="AX25" s="100"/>
      <c r="AY25" s="100"/>
      <c r="AZ25" s="100"/>
      <c r="BA25" s="100"/>
      <c r="BB25" s="100"/>
      <c r="BC25" s="100"/>
      <c r="BD25" s="100"/>
      <c r="BE25" s="100"/>
      <c r="BF25" s="100"/>
      <c r="BG25" s="100"/>
      <c r="BH25" s="100"/>
      <c r="BJ25" s="98"/>
      <c r="BK25" s="98"/>
      <c r="BL25" s="98"/>
      <c r="BM25" s="98"/>
      <c r="BN25" s="98"/>
      <c r="BO25" s="98"/>
    </row>
    <row r="26" spans="1:67" ht="18" customHeight="1" x14ac:dyDescent="0.25">
      <c r="D26" s="108" t="s">
        <v>25</v>
      </c>
      <c r="E26" s="109"/>
      <c r="G26" s="100">
        <v>0</v>
      </c>
      <c r="H26" s="100">
        <v>0</v>
      </c>
      <c r="I26" s="100">
        <v>0</v>
      </c>
      <c r="J26" s="100">
        <v>0</v>
      </c>
      <c r="K26" s="100">
        <v>0</v>
      </c>
      <c r="L26" s="100">
        <v>0</v>
      </c>
      <c r="M26" s="100">
        <v>0</v>
      </c>
      <c r="N26" s="100">
        <v>0</v>
      </c>
      <c r="O26" s="100">
        <v>0</v>
      </c>
      <c r="P26" s="100">
        <v>0</v>
      </c>
      <c r="Q26" s="100">
        <v>0</v>
      </c>
      <c r="R26" s="100">
        <v>0</v>
      </c>
      <c r="T26" s="98">
        <f t="shared" si="18"/>
        <v>0</v>
      </c>
      <c r="U26" s="98">
        <f t="shared" si="19"/>
        <v>0</v>
      </c>
      <c r="V26" s="98">
        <f t="shared" si="20"/>
        <v>0</v>
      </c>
      <c r="W26" s="98">
        <f t="shared" si="21"/>
        <v>0</v>
      </c>
      <c r="X26" s="98"/>
      <c r="Y26" s="98">
        <f t="shared" si="22"/>
        <v>0</v>
      </c>
      <c r="AB26" s="100">
        <v>0</v>
      </c>
      <c r="AC26" s="100">
        <v>0</v>
      </c>
      <c r="AD26" s="100">
        <v>0</v>
      </c>
      <c r="AE26" s="100">
        <v>0</v>
      </c>
      <c r="AF26" s="100">
        <v>0</v>
      </c>
      <c r="AG26" s="100">
        <v>0</v>
      </c>
      <c r="AH26" s="100">
        <v>0</v>
      </c>
      <c r="AI26" s="100">
        <v>0</v>
      </c>
      <c r="AJ26" s="100">
        <v>0</v>
      </c>
      <c r="AK26" s="100">
        <v>0</v>
      </c>
      <c r="AL26" s="100">
        <v>0</v>
      </c>
      <c r="AM26" s="100">
        <v>0</v>
      </c>
      <c r="AO26" s="98">
        <f t="shared" si="23"/>
        <v>0</v>
      </c>
      <c r="AP26" s="98">
        <f t="shared" si="24"/>
        <v>0</v>
      </c>
      <c r="AQ26" s="98">
        <f t="shared" si="25"/>
        <v>0</v>
      </c>
      <c r="AR26" s="98">
        <f t="shared" si="26"/>
        <v>0</v>
      </c>
      <c r="AS26" s="98"/>
      <c r="AT26" s="98">
        <f t="shared" si="27"/>
        <v>0</v>
      </c>
      <c r="AW26" s="100">
        <v>0</v>
      </c>
      <c r="AX26" s="100">
        <v>0</v>
      </c>
      <c r="AY26" s="100">
        <v>0</v>
      </c>
      <c r="AZ26" s="100">
        <v>0</v>
      </c>
      <c r="BA26" s="100">
        <v>0</v>
      </c>
      <c r="BB26" s="100">
        <v>0</v>
      </c>
      <c r="BC26" s="100">
        <v>0</v>
      </c>
      <c r="BD26" s="100">
        <v>0</v>
      </c>
      <c r="BE26" s="100">
        <v>0</v>
      </c>
      <c r="BF26" s="100">
        <v>0</v>
      </c>
      <c r="BG26" s="100">
        <v>0</v>
      </c>
      <c r="BH26" s="100">
        <v>0</v>
      </c>
      <c r="BJ26" s="98">
        <f t="shared" si="28"/>
        <v>0</v>
      </c>
      <c r="BK26" s="98">
        <f t="shared" si="29"/>
        <v>0</v>
      </c>
      <c r="BL26" s="98">
        <f t="shared" si="30"/>
        <v>0</v>
      </c>
      <c r="BM26" s="98">
        <f t="shared" si="31"/>
        <v>0</v>
      </c>
      <c r="BN26" s="98"/>
      <c r="BO26" s="98">
        <f t="shared" si="32"/>
        <v>0</v>
      </c>
    </row>
    <row r="27" spans="1:67" ht="18" customHeight="1" x14ac:dyDescent="0.25"/>
    <row r="28" spans="1:67" ht="18" customHeight="1" x14ac:dyDescent="0.25">
      <c r="C28" s="95" t="str">
        <f>$B$251</f>
        <v>New 7-Year Life Assets</v>
      </c>
    </row>
    <row r="29" spans="1:67" ht="18" customHeight="1" x14ac:dyDescent="0.25">
      <c r="D29" s="103" t="s">
        <v>28</v>
      </c>
      <c r="E29" s="104"/>
      <c r="G29" s="100">
        <v>1000</v>
      </c>
      <c r="H29" s="100">
        <v>1000</v>
      </c>
      <c r="I29" s="100">
        <v>1000</v>
      </c>
      <c r="J29" s="100">
        <v>1000</v>
      </c>
      <c r="K29" s="100">
        <v>1000</v>
      </c>
      <c r="L29" s="100">
        <v>1000</v>
      </c>
      <c r="M29" s="100">
        <v>1000</v>
      </c>
      <c r="N29" s="100">
        <v>1000</v>
      </c>
      <c r="O29" s="100">
        <v>1000</v>
      </c>
      <c r="P29" s="100">
        <v>1000</v>
      </c>
      <c r="Q29" s="100">
        <v>1000</v>
      </c>
      <c r="R29" s="100">
        <v>1000</v>
      </c>
      <c r="T29" s="98">
        <f t="shared" ref="T29:T31" si="33">SUM(G29:I29)</f>
        <v>3000</v>
      </c>
      <c r="U29" s="98">
        <f t="shared" ref="U29:U31" si="34">SUM(J29:L29)</f>
        <v>3000</v>
      </c>
      <c r="V29" s="98">
        <f t="shared" ref="V29:V31" si="35">SUM(M29:O29)</f>
        <v>3000</v>
      </c>
      <c r="W29" s="98">
        <f t="shared" ref="W29:W31" si="36">SUM(P29:R29)</f>
        <v>3000</v>
      </c>
      <c r="X29" s="98"/>
      <c r="Y29" s="98">
        <f t="shared" ref="Y29:Y31" si="37">SUM(G29:R29)</f>
        <v>12000</v>
      </c>
      <c r="AB29" s="100">
        <v>1000</v>
      </c>
      <c r="AC29" s="100">
        <v>1000</v>
      </c>
      <c r="AD29" s="100">
        <v>1000</v>
      </c>
      <c r="AE29" s="100">
        <v>1000</v>
      </c>
      <c r="AF29" s="100">
        <v>1000</v>
      </c>
      <c r="AG29" s="100">
        <v>1000</v>
      </c>
      <c r="AH29" s="100">
        <v>1000</v>
      </c>
      <c r="AI29" s="100">
        <v>1000</v>
      </c>
      <c r="AJ29" s="100">
        <v>1000</v>
      </c>
      <c r="AK29" s="100">
        <v>1000</v>
      </c>
      <c r="AL29" s="100">
        <v>1000</v>
      </c>
      <c r="AM29" s="100">
        <v>1000</v>
      </c>
      <c r="AO29" s="98">
        <f t="shared" ref="AO29:AO31" si="38">SUM(AB29:AD29)</f>
        <v>3000</v>
      </c>
      <c r="AP29" s="98">
        <f t="shared" ref="AP29:AP31" si="39">SUM(AE29:AG29)</f>
        <v>3000</v>
      </c>
      <c r="AQ29" s="98">
        <f t="shared" ref="AQ29:AQ31" si="40">SUM(AH29:AJ29)</f>
        <v>3000</v>
      </c>
      <c r="AR29" s="98">
        <f t="shared" ref="AR29:AR31" si="41">SUM(AK29:AM29)</f>
        <v>3000</v>
      </c>
      <c r="AS29" s="98"/>
      <c r="AT29" s="98">
        <f t="shared" ref="AT29:AT31" si="42">SUM(AB29:AM29)</f>
        <v>12000</v>
      </c>
      <c r="AW29" s="100">
        <v>1000</v>
      </c>
      <c r="AX29" s="100">
        <v>1000</v>
      </c>
      <c r="AY29" s="100">
        <v>1000</v>
      </c>
      <c r="AZ29" s="100">
        <v>1000</v>
      </c>
      <c r="BA29" s="100">
        <v>1000</v>
      </c>
      <c r="BB29" s="100">
        <v>1000</v>
      </c>
      <c r="BC29" s="100">
        <v>1000</v>
      </c>
      <c r="BD29" s="100">
        <v>1000</v>
      </c>
      <c r="BE29" s="100">
        <v>1000</v>
      </c>
      <c r="BF29" s="100">
        <v>1000</v>
      </c>
      <c r="BG29" s="100">
        <v>1000</v>
      </c>
      <c r="BH29" s="100">
        <v>1000</v>
      </c>
      <c r="BJ29" s="98">
        <f t="shared" ref="BJ29:BJ31" si="43">SUM(AW29:AY29)</f>
        <v>3000</v>
      </c>
      <c r="BK29" s="98">
        <f t="shared" ref="BK29:BK31" si="44">SUM(AZ29:BB29)</f>
        <v>3000</v>
      </c>
      <c r="BL29" s="98">
        <f t="shared" ref="BL29:BL31" si="45">SUM(BC29:BE29)</f>
        <v>3000</v>
      </c>
      <c r="BM29" s="98">
        <f t="shared" ref="BM29:BM31" si="46">SUM(BF29:BH29)</f>
        <v>3000</v>
      </c>
      <c r="BN29" s="98"/>
      <c r="BO29" s="98">
        <f t="shared" ref="BO29:BO31" si="47">SUM(AW29:BH29)</f>
        <v>12000</v>
      </c>
    </row>
    <row r="30" spans="1:67" ht="18" customHeight="1" x14ac:dyDescent="0.25">
      <c r="D30" s="106" t="s">
        <v>346</v>
      </c>
      <c r="E30" s="107"/>
      <c r="G30" s="100">
        <v>1000</v>
      </c>
      <c r="H30" s="100">
        <v>1000</v>
      </c>
      <c r="I30" s="100">
        <v>1000</v>
      </c>
      <c r="J30" s="100">
        <v>1000</v>
      </c>
      <c r="K30" s="100">
        <v>1000</v>
      </c>
      <c r="L30" s="100">
        <v>1000</v>
      </c>
      <c r="M30" s="100">
        <v>1000</v>
      </c>
      <c r="N30" s="100">
        <v>1000</v>
      </c>
      <c r="O30" s="100">
        <v>1000</v>
      </c>
      <c r="P30" s="100">
        <v>1000</v>
      </c>
      <c r="Q30" s="100">
        <v>1000</v>
      </c>
      <c r="R30" s="100">
        <v>1000</v>
      </c>
      <c r="T30" s="98">
        <f t="shared" si="33"/>
        <v>3000</v>
      </c>
      <c r="U30" s="98">
        <f t="shared" si="34"/>
        <v>3000</v>
      </c>
      <c r="V30" s="98">
        <f t="shared" si="35"/>
        <v>3000</v>
      </c>
      <c r="W30" s="98">
        <f t="shared" si="36"/>
        <v>3000</v>
      </c>
      <c r="X30" s="98"/>
      <c r="Y30" s="98">
        <f t="shared" si="37"/>
        <v>12000</v>
      </c>
      <c r="AB30" s="100">
        <v>1000</v>
      </c>
      <c r="AC30" s="100">
        <v>1000</v>
      </c>
      <c r="AD30" s="100">
        <v>1000</v>
      </c>
      <c r="AE30" s="100">
        <v>1000</v>
      </c>
      <c r="AF30" s="100">
        <v>1000</v>
      </c>
      <c r="AG30" s="100">
        <v>1000</v>
      </c>
      <c r="AH30" s="100">
        <v>1000</v>
      </c>
      <c r="AI30" s="100">
        <v>1000</v>
      </c>
      <c r="AJ30" s="100">
        <v>1000</v>
      </c>
      <c r="AK30" s="100">
        <v>1000</v>
      </c>
      <c r="AL30" s="100">
        <v>1000</v>
      </c>
      <c r="AM30" s="100">
        <v>1000</v>
      </c>
      <c r="AO30" s="98">
        <f t="shared" si="38"/>
        <v>3000</v>
      </c>
      <c r="AP30" s="98">
        <f t="shared" si="39"/>
        <v>3000</v>
      </c>
      <c r="AQ30" s="98">
        <f t="shared" si="40"/>
        <v>3000</v>
      </c>
      <c r="AR30" s="98">
        <f t="shared" si="41"/>
        <v>3000</v>
      </c>
      <c r="AS30" s="98"/>
      <c r="AT30" s="98">
        <f t="shared" si="42"/>
        <v>12000</v>
      </c>
      <c r="AW30" s="100">
        <v>1000</v>
      </c>
      <c r="AX30" s="100">
        <v>1000</v>
      </c>
      <c r="AY30" s="100">
        <v>1000</v>
      </c>
      <c r="AZ30" s="100">
        <v>1000</v>
      </c>
      <c r="BA30" s="100">
        <v>1000</v>
      </c>
      <c r="BB30" s="100">
        <v>1000</v>
      </c>
      <c r="BC30" s="100">
        <v>1000</v>
      </c>
      <c r="BD30" s="100">
        <v>1000</v>
      </c>
      <c r="BE30" s="100">
        <v>1000</v>
      </c>
      <c r="BF30" s="100">
        <v>1000</v>
      </c>
      <c r="BG30" s="100">
        <v>1000</v>
      </c>
      <c r="BH30" s="100">
        <v>1000</v>
      </c>
      <c r="BJ30" s="98">
        <f t="shared" si="43"/>
        <v>3000</v>
      </c>
      <c r="BK30" s="98">
        <f t="shared" si="44"/>
        <v>3000</v>
      </c>
      <c r="BL30" s="98">
        <f t="shared" si="45"/>
        <v>3000</v>
      </c>
      <c r="BM30" s="98">
        <f t="shared" si="46"/>
        <v>3000</v>
      </c>
      <c r="BN30" s="98"/>
      <c r="BO30" s="98">
        <f t="shared" si="47"/>
        <v>12000</v>
      </c>
    </row>
    <row r="31" spans="1:67" ht="18" customHeight="1" x14ac:dyDescent="0.25">
      <c r="D31" s="108" t="s">
        <v>25</v>
      </c>
      <c r="E31" s="109"/>
      <c r="G31" s="100">
        <v>0</v>
      </c>
      <c r="H31" s="100">
        <v>0</v>
      </c>
      <c r="I31" s="100">
        <v>0</v>
      </c>
      <c r="J31" s="100">
        <v>0</v>
      </c>
      <c r="K31" s="100">
        <v>0</v>
      </c>
      <c r="L31" s="100">
        <v>0</v>
      </c>
      <c r="M31" s="100">
        <v>0</v>
      </c>
      <c r="N31" s="100">
        <v>0</v>
      </c>
      <c r="O31" s="100">
        <v>0</v>
      </c>
      <c r="P31" s="100">
        <v>0</v>
      </c>
      <c r="Q31" s="100">
        <v>0</v>
      </c>
      <c r="R31" s="100">
        <v>0</v>
      </c>
      <c r="T31" s="98">
        <f t="shared" si="33"/>
        <v>0</v>
      </c>
      <c r="U31" s="98">
        <f t="shared" si="34"/>
        <v>0</v>
      </c>
      <c r="V31" s="98">
        <f t="shared" si="35"/>
        <v>0</v>
      </c>
      <c r="W31" s="98">
        <f t="shared" si="36"/>
        <v>0</v>
      </c>
      <c r="X31" s="98"/>
      <c r="Y31" s="98">
        <f t="shared" si="37"/>
        <v>0</v>
      </c>
      <c r="AB31" s="100">
        <v>0</v>
      </c>
      <c r="AC31" s="100">
        <v>0</v>
      </c>
      <c r="AD31" s="100">
        <v>0</v>
      </c>
      <c r="AE31" s="100">
        <v>0</v>
      </c>
      <c r="AF31" s="100">
        <v>0</v>
      </c>
      <c r="AG31" s="100">
        <v>0</v>
      </c>
      <c r="AH31" s="100">
        <v>0</v>
      </c>
      <c r="AI31" s="100">
        <v>0</v>
      </c>
      <c r="AJ31" s="100">
        <v>0</v>
      </c>
      <c r="AK31" s="100">
        <v>0</v>
      </c>
      <c r="AL31" s="100">
        <v>0</v>
      </c>
      <c r="AM31" s="100">
        <v>0</v>
      </c>
      <c r="AO31" s="98">
        <f t="shared" si="38"/>
        <v>0</v>
      </c>
      <c r="AP31" s="98">
        <f t="shared" si="39"/>
        <v>0</v>
      </c>
      <c r="AQ31" s="98">
        <f t="shared" si="40"/>
        <v>0</v>
      </c>
      <c r="AR31" s="98">
        <f t="shared" si="41"/>
        <v>0</v>
      </c>
      <c r="AS31" s="98"/>
      <c r="AT31" s="98">
        <f t="shared" si="42"/>
        <v>0</v>
      </c>
      <c r="AW31" s="100">
        <v>0</v>
      </c>
      <c r="AX31" s="100">
        <v>0</v>
      </c>
      <c r="AY31" s="100">
        <v>0</v>
      </c>
      <c r="AZ31" s="100">
        <v>0</v>
      </c>
      <c r="BA31" s="100">
        <v>0</v>
      </c>
      <c r="BB31" s="100">
        <v>0</v>
      </c>
      <c r="BC31" s="100">
        <v>0</v>
      </c>
      <c r="BD31" s="100">
        <v>0</v>
      </c>
      <c r="BE31" s="100">
        <v>0</v>
      </c>
      <c r="BF31" s="100">
        <v>0</v>
      </c>
      <c r="BG31" s="100">
        <v>0</v>
      </c>
      <c r="BH31" s="100">
        <v>0</v>
      </c>
      <c r="BJ31" s="98">
        <f t="shared" si="43"/>
        <v>0</v>
      </c>
      <c r="BK31" s="98">
        <f t="shared" si="44"/>
        <v>0</v>
      </c>
      <c r="BL31" s="98">
        <f t="shared" si="45"/>
        <v>0</v>
      </c>
      <c r="BM31" s="98">
        <f t="shared" si="46"/>
        <v>0</v>
      </c>
      <c r="BN31" s="98"/>
      <c r="BO31" s="98">
        <f t="shared" si="47"/>
        <v>0</v>
      </c>
    </row>
    <row r="32" spans="1:67" ht="18" customHeight="1" x14ac:dyDescent="0.25"/>
    <row r="33" spans="1:68" ht="18" customHeight="1" thickBot="1" x14ac:dyDescent="0.3">
      <c r="A33" s="110"/>
      <c r="B33" s="110"/>
      <c r="C33" s="110"/>
      <c r="D33" s="110"/>
      <c r="E33" s="110"/>
      <c r="F33" s="110"/>
      <c r="G33" s="110"/>
      <c r="H33" s="110"/>
      <c r="I33" s="110"/>
      <c r="J33" s="110"/>
      <c r="K33" s="110"/>
      <c r="L33" s="110"/>
      <c r="M33" s="110"/>
      <c r="N33" s="110"/>
      <c r="O33" s="110"/>
      <c r="P33" s="110"/>
      <c r="Q33" s="110"/>
      <c r="R33" s="110"/>
      <c r="S33" s="110"/>
      <c r="T33" s="110"/>
      <c r="U33" s="110"/>
      <c r="V33" s="110"/>
      <c r="W33" s="110"/>
      <c r="X33" s="110"/>
      <c r="Y33" s="110"/>
      <c r="Z33" s="110"/>
      <c r="AA33" s="110"/>
      <c r="AB33" s="110"/>
      <c r="AC33" s="110"/>
      <c r="AD33" s="110"/>
      <c r="AE33" s="110"/>
      <c r="AF33" s="110"/>
      <c r="AG33" s="110"/>
      <c r="AH33" s="110"/>
      <c r="AI33" s="110"/>
      <c r="AJ33" s="110"/>
      <c r="AK33" s="110"/>
      <c r="AL33" s="110"/>
      <c r="AM33" s="110"/>
      <c r="AN33" s="110"/>
      <c r="AO33" s="110"/>
      <c r="AP33" s="110"/>
      <c r="AQ33" s="110"/>
      <c r="AR33" s="110"/>
      <c r="AS33" s="110"/>
      <c r="AT33" s="110"/>
      <c r="AU33" s="110"/>
      <c r="AV33" s="110"/>
      <c r="AW33" s="110"/>
      <c r="AX33" s="110"/>
      <c r="AY33" s="110"/>
      <c r="AZ33" s="110"/>
      <c r="BA33" s="110"/>
      <c r="BB33" s="110"/>
      <c r="BC33" s="110"/>
      <c r="BD33" s="110"/>
      <c r="BE33" s="110"/>
      <c r="BF33" s="110"/>
      <c r="BG33" s="110"/>
      <c r="BH33" s="110"/>
      <c r="BI33" s="110"/>
      <c r="BJ33" s="110"/>
      <c r="BK33" s="110"/>
      <c r="BL33" s="110"/>
      <c r="BM33" s="110"/>
      <c r="BN33" s="110"/>
      <c r="BO33" s="110"/>
      <c r="BP33" s="110"/>
    </row>
    <row r="34" spans="1:68" ht="18" customHeight="1" x14ac:dyDescent="0.25"/>
    <row r="35" spans="1:68" ht="18" customHeight="1" x14ac:dyDescent="0.25">
      <c r="B35" s="111" t="s">
        <v>305</v>
      </c>
      <c r="C35" s="112"/>
      <c r="D35" s="112"/>
      <c r="E35" s="112"/>
    </row>
    <row r="36" spans="1:68" ht="18" customHeight="1" x14ac:dyDescent="0.25"/>
    <row r="37" spans="1:68" ht="18" customHeight="1" x14ac:dyDescent="0.25">
      <c r="B37" s="101" t="s">
        <v>159</v>
      </c>
    </row>
    <row r="38" spans="1:68" ht="18" customHeight="1" x14ac:dyDescent="0.25">
      <c r="D38" s="113"/>
      <c r="E38" s="113"/>
    </row>
    <row r="39" spans="1:68" ht="18" customHeight="1" x14ac:dyDescent="0.25">
      <c r="B39" s="114" t="s">
        <v>153</v>
      </c>
      <c r="C39" s="114"/>
      <c r="D39" s="114"/>
    </row>
    <row r="40" spans="1:68" ht="18" customHeight="1" x14ac:dyDescent="0.25">
      <c r="C40" s="114" t="s">
        <v>155</v>
      </c>
      <c r="D40" s="114"/>
    </row>
    <row r="41" spans="1:68" ht="18" customHeight="1" x14ac:dyDescent="0.25">
      <c r="C41" s="114"/>
      <c r="D41" s="114" t="s">
        <v>154</v>
      </c>
      <c r="G41" s="115">
        <v>300000</v>
      </c>
      <c r="H41" s="97">
        <f>G41</f>
        <v>300000</v>
      </c>
      <c r="I41" s="97">
        <f t="shared" ref="I41:R41" si="48">H41</f>
        <v>300000</v>
      </c>
      <c r="J41" s="97">
        <f t="shared" si="48"/>
        <v>300000</v>
      </c>
      <c r="K41" s="97">
        <f t="shared" si="48"/>
        <v>300000</v>
      </c>
      <c r="L41" s="97">
        <f t="shared" si="48"/>
        <v>300000</v>
      </c>
      <c r="M41" s="97">
        <f t="shared" si="48"/>
        <v>300000</v>
      </c>
      <c r="N41" s="97">
        <f t="shared" si="48"/>
        <v>300000</v>
      </c>
      <c r="O41" s="97">
        <f t="shared" si="48"/>
        <v>300000</v>
      </c>
      <c r="P41" s="97">
        <f t="shared" si="48"/>
        <v>300000</v>
      </c>
      <c r="Q41" s="97">
        <f t="shared" si="48"/>
        <v>300000</v>
      </c>
      <c r="R41" s="97">
        <f t="shared" si="48"/>
        <v>300000</v>
      </c>
      <c r="AB41" s="116">
        <f>R41</f>
        <v>300000</v>
      </c>
      <c r="AC41" s="97">
        <f>AB41</f>
        <v>300000</v>
      </c>
      <c r="AD41" s="97">
        <f t="shared" ref="AD41:AM41" si="49">AC41</f>
        <v>300000</v>
      </c>
      <c r="AE41" s="97">
        <f t="shared" si="49"/>
        <v>300000</v>
      </c>
      <c r="AF41" s="97">
        <f t="shared" si="49"/>
        <v>300000</v>
      </c>
      <c r="AG41" s="97">
        <f t="shared" si="49"/>
        <v>300000</v>
      </c>
      <c r="AH41" s="97">
        <f t="shared" si="49"/>
        <v>300000</v>
      </c>
      <c r="AI41" s="97">
        <f t="shared" si="49"/>
        <v>300000</v>
      </c>
      <c r="AJ41" s="97">
        <f t="shared" si="49"/>
        <v>300000</v>
      </c>
      <c r="AK41" s="97">
        <f t="shared" si="49"/>
        <v>300000</v>
      </c>
      <c r="AL41" s="97">
        <f t="shared" si="49"/>
        <v>300000</v>
      </c>
      <c r="AM41" s="97">
        <f t="shared" si="49"/>
        <v>300000</v>
      </c>
      <c r="AW41" s="116">
        <f>AM41</f>
        <v>300000</v>
      </c>
      <c r="AX41" s="97">
        <f>AW41</f>
        <v>300000</v>
      </c>
      <c r="AY41" s="97">
        <f t="shared" ref="AY41:BH41" si="50">AX41</f>
        <v>300000</v>
      </c>
      <c r="AZ41" s="97">
        <f t="shared" si="50"/>
        <v>300000</v>
      </c>
      <c r="BA41" s="97">
        <f t="shared" si="50"/>
        <v>300000</v>
      </c>
      <c r="BB41" s="97">
        <f t="shared" si="50"/>
        <v>300000</v>
      </c>
      <c r="BC41" s="97">
        <f t="shared" si="50"/>
        <v>300000</v>
      </c>
      <c r="BD41" s="97">
        <f t="shared" si="50"/>
        <v>300000</v>
      </c>
      <c r="BE41" s="97">
        <f t="shared" si="50"/>
        <v>300000</v>
      </c>
      <c r="BF41" s="97">
        <f t="shared" si="50"/>
        <v>300000</v>
      </c>
      <c r="BG41" s="97">
        <f t="shared" si="50"/>
        <v>300000</v>
      </c>
      <c r="BH41" s="97">
        <f t="shared" si="50"/>
        <v>300000</v>
      </c>
    </row>
    <row r="42" spans="1:68" ht="18" customHeight="1" x14ac:dyDescent="0.25">
      <c r="C42" s="114"/>
      <c r="D42" s="114" t="s">
        <v>107</v>
      </c>
      <c r="G42" s="115">
        <v>1500</v>
      </c>
      <c r="H42" s="115">
        <v>1500</v>
      </c>
      <c r="I42" s="115">
        <v>1500</v>
      </c>
      <c r="J42" s="115">
        <v>1500</v>
      </c>
      <c r="K42" s="115">
        <v>1500</v>
      </c>
      <c r="L42" s="115">
        <v>1500</v>
      </c>
      <c r="M42" s="115">
        <v>1500</v>
      </c>
      <c r="N42" s="115">
        <v>1500</v>
      </c>
      <c r="O42" s="115">
        <v>1500</v>
      </c>
      <c r="P42" s="115">
        <v>1500</v>
      </c>
      <c r="Q42" s="115">
        <v>1500</v>
      </c>
      <c r="R42" s="115">
        <v>1500</v>
      </c>
      <c r="AB42" s="100">
        <v>1500</v>
      </c>
      <c r="AC42" s="100">
        <v>1500</v>
      </c>
      <c r="AD42" s="100">
        <v>1500</v>
      </c>
      <c r="AE42" s="100">
        <v>1500</v>
      </c>
      <c r="AF42" s="100">
        <v>1500</v>
      </c>
      <c r="AG42" s="100">
        <v>1500</v>
      </c>
      <c r="AH42" s="100">
        <v>1500</v>
      </c>
      <c r="AI42" s="100">
        <v>1500</v>
      </c>
      <c r="AJ42" s="100">
        <v>1500</v>
      </c>
      <c r="AK42" s="100">
        <v>1500</v>
      </c>
      <c r="AL42" s="100">
        <v>1500</v>
      </c>
      <c r="AM42" s="100">
        <v>1500</v>
      </c>
      <c r="AW42" s="100">
        <v>1500</v>
      </c>
      <c r="AX42" s="100">
        <v>1500</v>
      </c>
      <c r="AY42" s="100">
        <v>1500</v>
      </c>
      <c r="AZ42" s="100">
        <v>1500</v>
      </c>
      <c r="BA42" s="100">
        <v>1500</v>
      </c>
      <c r="BB42" s="100">
        <v>1500</v>
      </c>
      <c r="BC42" s="100">
        <v>1500</v>
      </c>
      <c r="BD42" s="100">
        <v>1500</v>
      </c>
      <c r="BE42" s="100">
        <v>1500</v>
      </c>
      <c r="BF42" s="100">
        <v>1500</v>
      </c>
      <c r="BG42" s="100">
        <v>1500</v>
      </c>
      <c r="BH42" s="100">
        <v>1500</v>
      </c>
    </row>
    <row r="43" spans="1:68" ht="18" customHeight="1" x14ac:dyDescent="0.25">
      <c r="C43" s="114"/>
      <c r="D43" s="114" t="s">
        <v>99</v>
      </c>
      <c r="G43" s="115">
        <v>240000</v>
      </c>
      <c r="H43" s="98">
        <f>G43-H42</f>
        <v>238500</v>
      </c>
      <c r="I43" s="98">
        <f t="shared" ref="I43:R43" si="51">H43-I42</f>
        <v>237000</v>
      </c>
      <c r="J43" s="98">
        <f t="shared" si="51"/>
        <v>235500</v>
      </c>
      <c r="K43" s="98">
        <f t="shared" si="51"/>
        <v>234000</v>
      </c>
      <c r="L43" s="98">
        <f t="shared" si="51"/>
        <v>232500</v>
      </c>
      <c r="M43" s="98">
        <f t="shared" si="51"/>
        <v>231000</v>
      </c>
      <c r="N43" s="98">
        <f t="shared" si="51"/>
        <v>229500</v>
      </c>
      <c r="O43" s="98">
        <f t="shared" si="51"/>
        <v>228000</v>
      </c>
      <c r="P43" s="98">
        <f t="shared" si="51"/>
        <v>226500</v>
      </c>
      <c r="Q43" s="98">
        <f t="shared" si="51"/>
        <v>225000</v>
      </c>
      <c r="R43" s="98">
        <f t="shared" si="51"/>
        <v>223500</v>
      </c>
      <c r="AB43" s="116">
        <f>R43-AB42</f>
        <v>222000</v>
      </c>
      <c r="AC43" s="98">
        <f>AB43-AC42</f>
        <v>220500</v>
      </c>
      <c r="AD43" s="98">
        <f t="shared" ref="AD43" si="52">AC43-AD42</f>
        <v>219000</v>
      </c>
      <c r="AE43" s="98">
        <f t="shared" ref="AE43" si="53">AD43-AE42</f>
        <v>217500</v>
      </c>
      <c r="AF43" s="98">
        <f t="shared" ref="AF43" si="54">AE43-AF42</f>
        <v>216000</v>
      </c>
      <c r="AG43" s="98">
        <f t="shared" ref="AG43" si="55">AF43-AG42</f>
        <v>214500</v>
      </c>
      <c r="AH43" s="98">
        <f t="shared" ref="AH43" si="56">AG43-AH42</f>
        <v>213000</v>
      </c>
      <c r="AI43" s="98">
        <f t="shared" ref="AI43" si="57">AH43-AI42</f>
        <v>211500</v>
      </c>
      <c r="AJ43" s="98">
        <f t="shared" ref="AJ43" si="58">AI43-AJ42</f>
        <v>210000</v>
      </c>
      <c r="AK43" s="98">
        <f t="shared" ref="AK43" si="59">AJ43-AK42</f>
        <v>208500</v>
      </c>
      <c r="AL43" s="98">
        <f t="shared" ref="AL43" si="60">AK43-AL42</f>
        <v>207000</v>
      </c>
      <c r="AM43" s="98">
        <f t="shared" ref="AM43" si="61">AL43-AM42</f>
        <v>205500</v>
      </c>
      <c r="AW43" s="116">
        <f>AM43-AW42</f>
        <v>204000</v>
      </c>
      <c r="AX43" s="98">
        <f>AW43-AX42</f>
        <v>202500</v>
      </c>
      <c r="AY43" s="98">
        <f t="shared" ref="AY43" si="62">AX43-AY42</f>
        <v>201000</v>
      </c>
      <c r="AZ43" s="98">
        <f t="shared" ref="AZ43" si="63">AY43-AZ42</f>
        <v>199500</v>
      </c>
      <c r="BA43" s="98">
        <f t="shared" ref="BA43" si="64">AZ43-BA42</f>
        <v>198000</v>
      </c>
      <c r="BB43" s="98">
        <f t="shared" ref="BB43" si="65">BA43-BB42</f>
        <v>196500</v>
      </c>
      <c r="BC43" s="98">
        <f t="shared" ref="BC43" si="66">BB43-BC42</f>
        <v>195000</v>
      </c>
      <c r="BD43" s="98">
        <f t="shared" ref="BD43" si="67">BC43-BD42</f>
        <v>193500</v>
      </c>
      <c r="BE43" s="98">
        <f t="shared" ref="BE43" si="68">BD43-BE42</f>
        <v>192000</v>
      </c>
      <c r="BF43" s="98">
        <f t="shared" ref="BF43" si="69">BE43-BF42</f>
        <v>190500</v>
      </c>
      <c r="BG43" s="98">
        <f t="shared" ref="BG43" si="70">BF43-BG42</f>
        <v>189000</v>
      </c>
      <c r="BH43" s="98">
        <f t="shared" ref="BH43" si="71">BG43-BH42</f>
        <v>187500</v>
      </c>
    </row>
    <row r="44" spans="1:68" ht="18" customHeight="1" x14ac:dyDescent="0.25"/>
    <row r="45" spans="1:68" ht="18" customHeight="1" x14ac:dyDescent="0.25">
      <c r="C45" s="95" t="s">
        <v>156</v>
      </c>
    </row>
    <row r="46" spans="1:68" ht="18" customHeight="1" x14ac:dyDescent="0.25">
      <c r="D46" s="114" t="s">
        <v>154</v>
      </c>
      <c r="G46" s="127">
        <f>G41</f>
        <v>300000</v>
      </c>
      <c r="H46" s="97">
        <f>G46</f>
        <v>300000</v>
      </c>
      <c r="I46" s="97">
        <f t="shared" ref="I46:R46" si="72">H46</f>
        <v>300000</v>
      </c>
      <c r="J46" s="97">
        <f t="shared" si="72"/>
        <v>300000</v>
      </c>
      <c r="K46" s="97">
        <f t="shared" si="72"/>
        <v>300000</v>
      </c>
      <c r="L46" s="97">
        <f t="shared" si="72"/>
        <v>300000</v>
      </c>
      <c r="M46" s="97">
        <f t="shared" si="72"/>
        <v>300000</v>
      </c>
      <c r="N46" s="97">
        <f t="shared" si="72"/>
        <v>300000</v>
      </c>
      <c r="O46" s="97">
        <f t="shared" si="72"/>
        <v>300000</v>
      </c>
      <c r="P46" s="97">
        <f t="shared" si="72"/>
        <v>300000</v>
      </c>
      <c r="Q46" s="97">
        <f t="shared" si="72"/>
        <v>300000</v>
      </c>
      <c r="R46" s="97">
        <f t="shared" si="72"/>
        <v>300000</v>
      </c>
      <c r="AB46" s="116">
        <f>R46</f>
        <v>300000</v>
      </c>
      <c r="AC46" s="97">
        <f>AB46</f>
        <v>300000</v>
      </c>
      <c r="AD46" s="97">
        <f t="shared" ref="AD46:AM46" si="73">AC46</f>
        <v>300000</v>
      </c>
      <c r="AE46" s="97">
        <f t="shared" si="73"/>
        <v>300000</v>
      </c>
      <c r="AF46" s="97">
        <f t="shared" si="73"/>
        <v>300000</v>
      </c>
      <c r="AG46" s="97">
        <f t="shared" si="73"/>
        <v>300000</v>
      </c>
      <c r="AH46" s="97">
        <f t="shared" si="73"/>
        <v>300000</v>
      </c>
      <c r="AI46" s="97">
        <f t="shared" si="73"/>
        <v>300000</v>
      </c>
      <c r="AJ46" s="97">
        <f t="shared" si="73"/>
        <v>300000</v>
      </c>
      <c r="AK46" s="97">
        <f t="shared" si="73"/>
        <v>300000</v>
      </c>
      <c r="AL46" s="97">
        <f t="shared" si="73"/>
        <v>300000</v>
      </c>
      <c r="AM46" s="97">
        <f t="shared" si="73"/>
        <v>300000</v>
      </c>
      <c r="AW46" s="116">
        <f>AM46</f>
        <v>300000</v>
      </c>
      <c r="AX46" s="97">
        <f>AW46</f>
        <v>300000</v>
      </c>
      <c r="AY46" s="97">
        <f t="shared" ref="AY46:BH46" si="74">AX46</f>
        <v>300000</v>
      </c>
      <c r="AZ46" s="97">
        <f t="shared" si="74"/>
        <v>300000</v>
      </c>
      <c r="BA46" s="97">
        <f t="shared" si="74"/>
        <v>300000</v>
      </c>
      <c r="BB46" s="97">
        <f t="shared" si="74"/>
        <v>300000</v>
      </c>
      <c r="BC46" s="97">
        <f t="shared" si="74"/>
        <v>300000</v>
      </c>
      <c r="BD46" s="97">
        <f t="shared" si="74"/>
        <v>300000</v>
      </c>
      <c r="BE46" s="97">
        <f t="shared" si="74"/>
        <v>300000</v>
      </c>
      <c r="BF46" s="97">
        <f t="shared" si="74"/>
        <v>300000</v>
      </c>
      <c r="BG46" s="97">
        <f t="shared" si="74"/>
        <v>300000</v>
      </c>
      <c r="BH46" s="97">
        <f t="shared" si="74"/>
        <v>300000</v>
      </c>
    </row>
    <row r="47" spans="1:68" ht="18" customHeight="1" x14ac:dyDescent="0.25">
      <c r="D47" s="114" t="s">
        <v>107</v>
      </c>
      <c r="G47" s="115">
        <v>1000</v>
      </c>
      <c r="H47" s="115">
        <v>1000</v>
      </c>
      <c r="I47" s="115">
        <v>1000</v>
      </c>
      <c r="J47" s="115">
        <v>1000</v>
      </c>
      <c r="K47" s="115">
        <v>1000</v>
      </c>
      <c r="L47" s="115">
        <v>1000</v>
      </c>
      <c r="M47" s="115">
        <v>1000</v>
      </c>
      <c r="N47" s="115">
        <v>1000</v>
      </c>
      <c r="O47" s="115">
        <v>1000</v>
      </c>
      <c r="P47" s="115">
        <v>1000</v>
      </c>
      <c r="Q47" s="115">
        <v>1000</v>
      </c>
      <c r="R47" s="115">
        <v>1000</v>
      </c>
      <c r="AB47" s="100">
        <v>1000</v>
      </c>
      <c r="AC47" s="100">
        <v>1000</v>
      </c>
      <c r="AD47" s="100">
        <v>1000</v>
      </c>
      <c r="AE47" s="100">
        <v>1000</v>
      </c>
      <c r="AF47" s="100">
        <v>1000</v>
      </c>
      <c r="AG47" s="100">
        <v>1000</v>
      </c>
      <c r="AH47" s="100">
        <v>1000</v>
      </c>
      <c r="AI47" s="100">
        <v>1000</v>
      </c>
      <c r="AJ47" s="100">
        <v>1000</v>
      </c>
      <c r="AK47" s="100">
        <v>1000</v>
      </c>
      <c r="AL47" s="100">
        <v>1000</v>
      </c>
      <c r="AM47" s="100">
        <v>1000</v>
      </c>
      <c r="AW47" s="100">
        <v>1000</v>
      </c>
      <c r="AX47" s="100">
        <v>1000</v>
      </c>
      <c r="AY47" s="100">
        <v>1000</v>
      </c>
      <c r="AZ47" s="100">
        <v>1000</v>
      </c>
      <c r="BA47" s="100">
        <v>1000</v>
      </c>
      <c r="BB47" s="100">
        <v>1000</v>
      </c>
      <c r="BC47" s="100">
        <v>1000</v>
      </c>
      <c r="BD47" s="100">
        <v>1000</v>
      </c>
      <c r="BE47" s="100">
        <v>1000</v>
      </c>
      <c r="BF47" s="100">
        <v>1000</v>
      </c>
      <c r="BG47" s="100">
        <v>1000</v>
      </c>
      <c r="BH47" s="100">
        <v>1000</v>
      </c>
    </row>
    <row r="48" spans="1:68" ht="18" customHeight="1" x14ac:dyDescent="0.25">
      <c r="D48" s="114" t="s">
        <v>99</v>
      </c>
      <c r="G48" s="115">
        <v>150000</v>
      </c>
      <c r="H48" s="98">
        <f>G48-H47</f>
        <v>149000</v>
      </c>
      <c r="I48" s="98">
        <f t="shared" ref="I48" si="75">H48-I47</f>
        <v>148000</v>
      </c>
      <c r="J48" s="98">
        <f t="shared" ref="J48" si="76">I48-J47</f>
        <v>147000</v>
      </c>
      <c r="K48" s="98">
        <f t="shared" ref="K48" si="77">J48-K47</f>
        <v>146000</v>
      </c>
      <c r="L48" s="98">
        <f t="shared" ref="L48" si="78">K48-L47</f>
        <v>145000</v>
      </c>
      <c r="M48" s="98">
        <f t="shared" ref="M48" si="79">L48-M47</f>
        <v>144000</v>
      </c>
      <c r="N48" s="98">
        <f t="shared" ref="N48" si="80">M48-N47</f>
        <v>143000</v>
      </c>
      <c r="O48" s="98">
        <f t="shared" ref="O48" si="81">N48-O47</f>
        <v>142000</v>
      </c>
      <c r="P48" s="98">
        <f t="shared" ref="P48" si="82">O48-P47</f>
        <v>141000</v>
      </c>
      <c r="Q48" s="98">
        <f t="shared" ref="Q48" si="83">P48-Q47</f>
        <v>140000</v>
      </c>
      <c r="R48" s="98">
        <f t="shared" ref="R48" si="84">Q48-R47</f>
        <v>139000</v>
      </c>
      <c r="AB48" s="116">
        <f>R48-AB47</f>
        <v>138000</v>
      </c>
      <c r="AC48" s="98">
        <f>AB48-AC47</f>
        <v>137000</v>
      </c>
      <c r="AD48" s="98">
        <f t="shared" ref="AD48" si="85">AC48-AD47</f>
        <v>136000</v>
      </c>
      <c r="AE48" s="98">
        <f t="shared" ref="AE48" si="86">AD48-AE47</f>
        <v>135000</v>
      </c>
      <c r="AF48" s="98">
        <f t="shared" ref="AF48" si="87">AE48-AF47</f>
        <v>134000</v>
      </c>
      <c r="AG48" s="98">
        <f t="shared" ref="AG48" si="88">AF48-AG47</f>
        <v>133000</v>
      </c>
      <c r="AH48" s="98">
        <f t="shared" ref="AH48" si="89">AG48-AH47</f>
        <v>132000</v>
      </c>
      <c r="AI48" s="98">
        <f t="shared" ref="AI48" si="90">AH48-AI47</f>
        <v>131000</v>
      </c>
      <c r="AJ48" s="98">
        <f t="shared" ref="AJ48" si="91">AI48-AJ47</f>
        <v>130000</v>
      </c>
      <c r="AK48" s="98">
        <f t="shared" ref="AK48" si="92">AJ48-AK47</f>
        <v>129000</v>
      </c>
      <c r="AL48" s="98">
        <f t="shared" ref="AL48" si="93">AK48-AL47</f>
        <v>128000</v>
      </c>
      <c r="AM48" s="98">
        <f t="shared" ref="AM48" si="94">AL48-AM47</f>
        <v>127000</v>
      </c>
      <c r="AW48" s="116">
        <f>AM48-AW47</f>
        <v>126000</v>
      </c>
      <c r="AX48" s="98">
        <f>AW48-AX47</f>
        <v>125000</v>
      </c>
      <c r="AY48" s="98">
        <f t="shared" ref="AY48" si="95">AX48-AY47</f>
        <v>124000</v>
      </c>
      <c r="AZ48" s="98">
        <f t="shared" ref="AZ48" si="96">AY48-AZ47</f>
        <v>123000</v>
      </c>
      <c r="BA48" s="98">
        <f t="shared" ref="BA48" si="97">AZ48-BA47</f>
        <v>122000</v>
      </c>
      <c r="BB48" s="98">
        <f t="shared" ref="BB48" si="98">BA48-BB47</f>
        <v>121000</v>
      </c>
      <c r="BC48" s="98">
        <f t="shared" ref="BC48" si="99">BB48-BC47</f>
        <v>120000</v>
      </c>
      <c r="BD48" s="98">
        <f t="shared" ref="BD48" si="100">BC48-BD47</f>
        <v>119000</v>
      </c>
      <c r="BE48" s="98">
        <f t="shared" ref="BE48" si="101">BD48-BE47</f>
        <v>118000</v>
      </c>
      <c r="BF48" s="98">
        <f t="shared" ref="BF48" si="102">BE48-BF47</f>
        <v>117000</v>
      </c>
      <c r="BG48" s="98">
        <f t="shared" ref="BG48" si="103">BF48-BG47</f>
        <v>116000</v>
      </c>
      <c r="BH48" s="98">
        <f t="shared" ref="BH48" si="104">BG48-BH47</f>
        <v>115000</v>
      </c>
    </row>
    <row r="49" spans="2:60" ht="18" customHeight="1" x14ac:dyDescent="0.25"/>
    <row r="50" spans="2:60" ht="18" customHeight="1" x14ac:dyDescent="0.25"/>
    <row r="51" spans="2:60" ht="18" customHeight="1" x14ac:dyDescent="0.25">
      <c r="B51" s="95" t="str">
        <f>"New "&amp;D53&amp;"-Year Life Assets"</f>
        <v>New 3-Year Life Assets</v>
      </c>
    </row>
    <row r="52" spans="2:60" ht="18" customHeight="1" x14ac:dyDescent="0.25">
      <c r="D52" s="168" t="s">
        <v>236</v>
      </c>
    </row>
    <row r="53" spans="2:60" ht="18" customHeight="1" x14ac:dyDescent="0.25">
      <c r="D53" s="169">
        <v>3</v>
      </c>
    </row>
    <row r="54" spans="2:60" ht="18" customHeight="1" x14ac:dyDescent="0.25"/>
    <row r="55" spans="2:60" ht="18" customHeight="1" x14ac:dyDescent="0.25">
      <c r="C55" s="95" t="s">
        <v>122</v>
      </c>
    </row>
    <row r="56" spans="2:60" ht="18" customHeight="1" x14ac:dyDescent="0.25">
      <c r="D56" s="95" t="s">
        <v>309</v>
      </c>
      <c r="G56" s="115">
        <v>1000</v>
      </c>
      <c r="H56" s="115">
        <v>1000</v>
      </c>
      <c r="I56" s="115">
        <v>1000</v>
      </c>
      <c r="J56" s="115">
        <v>1000</v>
      </c>
      <c r="K56" s="115">
        <v>1000</v>
      </c>
      <c r="L56" s="115">
        <v>1000</v>
      </c>
      <c r="M56" s="115">
        <v>1000</v>
      </c>
      <c r="N56" s="115">
        <v>1000</v>
      </c>
      <c r="O56" s="115">
        <v>1000</v>
      </c>
      <c r="P56" s="115">
        <v>1000</v>
      </c>
      <c r="Q56" s="115">
        <v>1000</v>
      </c>
      <c r="R56" s="115">
        <v>1000</v>
      </c>
      <c r="AB56" s="97">
        <f t="shared" ref="AB56:AM56" si="105">INDEX(AB23:AB26,$C$17)</f>
        <v>1000</v>
      </c>
      <c r="AC56" s="97">
        <f t="shared" si="105"/>
        <v>1000</v>
      </c>
      <c r="AD56" s="97">
        <f t="shared" si="105"/>
        <v>1000</v>
      </c>
      <c r="AE56" s="97">
        <f t="shared" si="105"/>
        <v>1000</v>
      </c>
      <c r="AF56" s="97">
        <f t="shared" si="105"/>
        <v>1000</v>
      </c>
      <c r="AG56" s="97">
        <f t="shared" si="105"/>
        <v>1000</v>
      </c>
      <c r="AH56" s="97">
        <f t="shared" si="105"/>
        <v>1000</v>
      </c>
      <c r="AI56" s="97">
        <f t="shared" si="105"/>
        <v>1000</v>
      </c>
      <c r="AJ56" s="97">
        <f t="shared" si="105"/>
        <v>1000</v>
      </c>
      <c r="AK56" s="97">
        <f t="shared" si="105"/>
        <v>1000</v>
      </c>
      <c r="AL56" s="97">
        <f t="shared" si="105"/>
        <v>1000</v>
      </c>
      <c r="AM56" s="97">
        <f t="shared" si="105"/>
        <v>1000</v>
      </c>
      <c r="AW56" s="97">
        <f t="shared" ref="AW56:BH56" si="106">INDEX(AW23:AW26,$C$17)</f>
        <v>1000</v>
      </c>
      <c r="AX56" s="97">
        <f t="shared" si="106"/>
        <v>1000</v>
      </c>
      <c r="AY56" s="97">
        <f t="shared" si="106"/>
        <v>1000</v>
      </c>
      <c r="AZ56" s="97">
        <f t="shared" si="106"/>
        <v>1000</v>
      </c>
      <c r="BA56" s="97">
        <f t="shared" si="106"/>
        <v>1000</v>
      </c>
      <c r="BB56" s="97">
        <f t="shared" si="106"/>
        <v>1000</v>
      </c>
      <c r="BC56" s="97">
        <f t="shared" si="106"/>
        <v>1000</v>
      </c>
      <c r="BD56" s="97">
        <f t="shared" si="106"/>
        <v>1000</v>
      </c>
      <c r="BE56" s="97">
        <f t="shared" si="106"/>
        <v>1000</v>
      </c>
      <c r="BF56" s="97">
        <f t="shared" si="106"/>
        <v>1000</v>
      </c>
      <c r="BG56" s="97">
        <f t="shared" si="106"/>
        <v>1000</v>
      </c>
      <c r="BH56" s="97">
        <f t="shared" si="106"/>
        <v>1000</v>
      </c>
    </row>
    <row r="57" spans="2:60" ht="18" customHeight="1" x14ac:dyDescent="0.25">
      <c r="D57" s="95" t="s">
        <v>311</v>
      </c>
      <c r="AB57" s="170">
        <f>SUM(P56:R56)</f>
        <v>3000</v>
      </c>
      <c r="AC57" s="119">
        <v>0</v>
      </c>
      <c r="AD57" s="119">
        <v>0</v>
      </c>
      <c r="AE57" s="170">
        <f>SUM(AB56:AD56)</f>
        <v>3000</v>
      </c>
      <c r="AF57" s="119">
        <v>0</v>
      </c>
      <c r="AG57" s="119">
        <v>0</v>
      </c>
      <c r="AH57" s="170">
        <f>SUM(AE56:AG56)</f>
        <v>3000</v>
      </c>
      <c r="AI57" s="119">
        <v>0</v>
      </c>
      <c r="AJ57" s="119">
        <v>0</v>
      </c>
      <c r="AK57" s="170">
        <f>SUM(AH56:AJ56)</f>
        <v>3000</v>
      </c>
      <c r="AL57" s="119">
        <v>0</v>
      </c>
      <c r="AM57" s="119">
        <v>0</v>
      </c>
      <c r="AW57" s="170">
        <f>SUM(AK56:AM56)</f>
        <v>3000</v>
      </c>
      <c r="AX57" s="119">
        <v>0</v>
      </c>
      <c r="AY57" s="119">
        <v>0</v>
      </c>
      <c r="AZ57" s="170">
        <f>SUM(AW56:AY56)</f>
        <v>3000</v>
      </c>
      <c r="BA57" s="119">
        <v>0</v>
      </c>
      <c r="BB57" s="119">
        <v>0</v>
      </c>
      <c r="BC57" s="170">
        <f>SUM(AZ56:BB56)</f>
        <v>3000</v>
      </c>
      <c r="BD57" s="119">
        <v>0</v>
      </c>
      <c r="BE57" s="119">
        <v>0</v>
      </c>
      <c r="BF57" s="170">
        <f>SUM(BC56:BE56)</f>
        <v>3000</v>
      </c>
      <c r="BG57" s="119">
        <v>0</v>
      </c>
      <c r="BH57" s="119">
        <v>0</v>
      </c>
    </row>
    <row r="58" spans="2:60" ht="18" customHeight="1" x14ac:dyDescent="0.25">
      <c r="C58" s="114"/>
      <c r="D58" s="114" t="s">
        <v>310</v>
      </c>
      <c r="R58" s="115">
        <v>3000</v>
      </c>
      <c r="AB58" s="105">
        <f>R58+AB56-AB57</f>
        <v>1000</v>
      </c>
      <c r="AC58" s="105">
        <f t="shared" ref="AC58:AM58" si="107">AB58+AC56-AC57</f>
        <v>2000</v>
      </c>
      <c r="AD58" s="105">
        <f t="shared" si="107"/>
        <v>3000</v>
      </c>
      <c r="AE58" s="105">
        <f t="shared" si="107"/>
        <v>1000</v>
      </c>
      <c r="AF58" s="105">
        <f t="shared" si="107"/>
        <v>2000</v>
      </c>
      <c r="AG58" s="105">
        <f t="shared" si="107"/>
        <v>3000</v>
      </c>
      <c r="AH58" s="105">
        <f t="shared" si="107"/>
        <v>1000</v>
      </c>
      <c r="AI58" s="105">
        <f t="shared" si="107"/>
        <v>2000</v>
      </c>
      <c r="AJ58" s="105">
        <f t="shared" si="107"/>
        <v>3000</v>
      </c>
      <c r="AK58" s="105">
        <f t="shared" si="107"/>
        <v>1000</v>
      </c>
      <c r="AL58" s="105">
        <f t="shared" si="107"/>
        <v>2000</v>
      </c>
      <c r="AM58" s="105">
        <f t="shared" si="107"/>
        <v>3000</v>
      </c>
      <c r="AW58" s="105">
        <f>AM58+AW56-AW57</f>
        <v>1000</v>
      </c>
      <c r="AX58" s="105">
        <f t="shared" ref="AX58:BH58" si="108">AW58+AX56-AX57</f>
        <v>2000</v>
      </c>
      <c r="AY58" s="105">
        <f t="shared" si="108"/>
        <v>3000</v>
      </c>
      <c r="AZ58" s="105">
        <f t="shared" si="108"/>
        <v>1000</v>
      </c>
      <c r="BA58" s="105">
        <f t="shared" si="108"/>
        <v>2000</v>
      </c>
      <c r="BB58" s="105">
        <f t="shared" si="108"/>
        <v>3000</v>
      </c>
      <c r="BC58" s="105">
        <f t="shared" si="108"/>
        <v>1000</v>
      </c>
      <c r="BD58" s="105">
        <f t="shared" si="108"/>
        <v>2000</v>
      </c>
      <c r="BE58" s="105">
        <f t="shared" si="108"/>
        <v>3000</v>
      </c>
      <c r="BF58" s="105">
        <f t="shared" si="108"/>
        <v>1000</v>
      </c>
      <c r="BG58" s="105">
        <f t="shared" si="108"/>
        <v>2000</v>
      </c>
      <c r="BH58" s="105">
        <f t="shared" si="108"/>
        <v>3000</v>
      </c>
    </row>
    <row r="59" spans="2:60" ht="18" customHeight="1" x14ac:dyDescent="0.25">
      <c r="C59" s="114"/>
      <c r="D59" s="114"/>
    </row>
    <row r="60" spans="2:60" ht="18" customHeight="1" x14ac:dyDescent="0.25">
      <c r="C60" s="114" t="s">
        <v>155</v>
      </c>
      <c r="D60" s="114"/>
    </row>
    <row r="61" spans="2:60" s="114" customFormat="1" ht="18" customHeight="1" thickBot="1" x14ac:dyDescent="0.3">
      <c r="D61" s="114" t="s">
        <v>312</v>
      </c>
      <c r="AB61" s="171"/>
      <c r="AD61" s="158"/>
      <c r="AE61" s="172"/>
      <c r="AF61" s="172"/>
      <c r="AG61" s="172"/>
      <c r="AH61" s="172"/>
      <c r="AI61" s="172"/>
      <c r="AJ61" s="172"/>
      <c r="AK61" s="172"/>
      <c r="AL61" s="172"/>
      <c r="AM61" s="172"/>
      <c r="AW61" s="171"/>
      <c r="AY61" s="158"/>
      <c r="AZ61" s="172"/>
      <c r="BA61" s="172"/>
      <c r="BB61" s="172"/>
      <c r="BC61" s="172"/>
      <c r="BD61" s="172"/>
      <c r="BE61" s="172"/>
      <c r="BF61" s="172"/>
      <c r="BG61" s="172"/>
      <c r="BH61" s="172"/>
    </row>
    <row r="62" spans="2:60" s="114" customFormat="1" ht="18" customHeight="1" thickBot="1" x14ac:dyDescent="0.3">
      <c r="E62" s="114" t="s">
        <v>313</v>
      </c>
      <c r="AB62" s="173">
        <f>AB$57</f>
        <v>3000</v>
      </c>
      <c r="AC62" s="171">
        <f>AB62</f>
        <v>3000</v>
      </c>
      <c r="AD62" s="171">
        <f t="shared" ref="AD62:AM62" si="109">AC62</f>
        <v>3000</v>
      </c>
      <c r="AE62" s="171">
        <f t="shared" si="109"/>
        <v>3000</v>
      </c>
      <c r="AF62" s="171">
        <f t="shared" si="109"/>
        <v>3000</v>
      </c>
      <c r="AG62" s="171">
        <f t="shared" si="109"/>
        <v>3000</v>
      </c>
      <c r="AH62" s="171">
        <f t="shared" si="109"/>
        <v>3000</v>
      </c>
      <c r="AI62" s="171">
        <f t="shared" si="109"/>
        <v>3000</v>
      </c>
      <c r="AJ62" s="171">
        <f t="shared" si="109"/>
        <v>3000</v>
      </c>
      <c r="AK62" s="171">
        <f t="shared" si="109"/>
        <v>3000</v>
      </c>
      <c r="AL62" s="171">
        <f t="shared" si="109"/>
        <v>3000</v>
      </c>
      <c r="AM62" s="171">
        <f t="shared" si="109"/>
        <v>3000</v>
      </c>
      <c r="AW62" s="174">
        <f>AM62</f>
        <v>3000</v>
      </c>
      <c r="AX62" s="171">
        <f t="shared" ref="AX62:BH62" si="110">AW62</f>
        <v>3000</v>
      </c>
      <c r="AY62" s="171">
        <f t="shared" si="110"/>
        <v>3000</v>
      </c>
      <c r="AZ62" s="171">
        <f t="shared" si="110"/>
        <v>3000</v>
      </c>
      <c r="BA62" s="171">
        <f t="shared" si="110"/>
        <v>3000</v>
      </c>
      <c r="BB62" s="171">
        <f t="shared" si="110"/>
        <v>3000</v>
      </c>
      <c r="BC62" s="171">
        <f t="shared" si="110"/>
        <v>3000</v>
      </c>
      <c r="BD62" s="171">
        <f t="shared" si="110"/>
        <v>3000</v>
      </c>
      <c r="BE62" s="171">
        <f t="shared" si="110"/>
        <v>3000</v>
      </c>
      <c r="BF62" s="171">
        <f t="shared" si="110"/>
        <v>3000</v>
      </c>
      <c r="BG62" s="171">
        <f t="shared" si="110"/>
        <v>3000</v>
      </c>
      <c r="BH62" s="171">
        <f t="shared" si="110"/>
        <v>3000</v>
      </c>
    </row>
    <row r="63" spans="2:60" s="114" customFormat="1" ht="18" customHeight="1" thickBot="1" x14ac:dyDescent="0.3">
      <c r="E63" s="114" t="s">
        <v>236</v>
      </c>
      <c r="AB63" s="175">
        <f>$D$53</f>
        <v>3</v>
      </c>
      <c r="AC63" s="171">
        <f>AB63</f>
        <v>3</v>
      </c>
      <c r="AD63" s="171">
        <f t="shared" ref="AD63:AM63" si="111">AC63</f>
        <v>3</v>
      </c>
      <c r="AE63" s="171">
        <f t="shared" si="111"/>
        <v>3</v>
      </c>
      <c r="AF63" s="171">
        <f t="shared" si="111"/>
        <v>3</v>
      </c>
      <c r="AG63" s="171">
        <f t="shared" si="111"/>
        <v>3</v>
      </c>
      <c r="AH63" s="171">
        <f t="shared" si="111"/>
        <v>3</v>
      </c>
      <c r="AI63" s="171">
        <f t="shared" si="111"/>
        <v>3</v>
      </c>
      <c r="AJ63" s="171">
        <f t="shared" si="111"/>
        <v>3</v>
      </c>
      <c r="AK63" s="171">
        <f t="shared" si="111"/>
        <v>3</v>
      </c>
      <c r="AL63" s="171">
        <f t="shared" si="111"/>
        <v>3</v>
      </c>
      <c r="AM63" s="171">
        <f t="shared" si="111"/>
        <v>3</v>
      </c>
      <c r="AW63" s="176">
        <f t="shared" ref="AW63:AW64" si="112">AM63</f>
        <v>3</v>
      </c>
      <c r="AX63" s="171">
        <f t="shared" ref="AX63:BH63" si="113">AW63</f>
        <v>3</v>
      </c>
      <c r="AY63" s="171">
        <f t="shared" si="113"/>
        <v>3</v>
      </c>
      <c r="AZ63" s="171">
        <f t="shared" si="113"/>
        <v>3</v>
      </c>
      <c r="BA63" s="171">
        <f t="shared" si="113"/>
        <v>3</v>
      </c>
      <c r="BB63" s="171">
        <f t="shared" si="113"/>
        <v>3</v>
      </c>
      <c r="BC63" s="171">
        <f t="shared" si="113"/>
        <v>3</v>
      </c>
      <c r="BD63" s="171">
        <f t="shared" si="113"/>
        <v>3</v>
      </c>
      <c r="BE63" s="171">
        <f t="shared" si="113"/>
        <v>3</v>
      </c>
      <c r="BF63" s="171">
        <f t="shared" si="113"/>
        <v>3</v>
      </c>
      <c r="BG63" s="171">
        <f t="shared" si="113"/>
        <v>3</v>
      </c>
      <c r="BH63" s="171">
        <f t="shared" si="113"/>
        <v>3</v>
      </c>
    </row>
    <row r="64" spans="2:60" s="114" customFormat="1" ht="18" customHeight="1" thickBot="1" x14ac:dyDescent="0.3">
      <c r="E64" s="114" t="s">
        <v>157</v>
      </c>
      <c r="AB64" s="177">
        <v>1</v>
      </c>
      <c r="AC64" s="172">
        <f>AB64</f>
        <v>1</v>
      </c>
      <c r="AD64" s="172">
        <f t="shared" ref="AD64:AM64" si="114">AC64</f>
        <v>1</v>
      </c>
      <c r="AE64" s="172">
        <f t="shared" si="114"/>
        <v>1</v>
      </c>
      <c r="AF64" s="172">
        <f t="shared" si="114"/>
        <v>1</v>
      </c>
      <c r="AG64" s="172">
        <f t="shared" si="114"/>
        <v>1</v>
      </c>
      <c r="AH64" s="172">
        <f t="shared" si="114"/>
        <v>1</v>
      </c>
      <c r="AI64" s="172">
        <f t="shared" si="114"/>
        <v>1</v>
      </c>
      <c r="AJ64" s="172">
        <f t="shared" si="114"/>
        <v>1</v>
      </c>
      <c r="AK64" s="172">
        <f t="shared" si="114"/>
        <v>1</v>
      </c>
      <c r="AL64" s="172">
        <f t="shared" si="114"/>
        <v>1</v>
      </c>
      <c r="AM64" s="172">
        <f t="shared" si="114"/>
        <v>1</v>
      </c>
      <c r="AW64" s="178">
        <f t="shared" si="112"/>
        <v>1</v>
      </c>
      <c r="AX64" s="172">
        <f t="shared" ref="AX64:BH64" si="115">AW64</f>
        <v>1</v>
      </c>
      <c r="AY64" s="172">
        <f t="shared" si="115"/>
        <v>1</v>
      </c>
      <c r="AZ64" s="172">
        <f t="shared" si="115"/>
        <v>1</v>
      </c>
      <c r="BA64" s="172">
        <f t="shared" si="115"/>
        <v>1</v>
      </c>
      <c r="BB64" s="172">
        <f t="shared" si="115"/>
        <v>1</v>
      </c>
      <c r="BC64" s="172">
        <f t="shared" si="115"/>
        <v>1</v>
      </c>
      <c r="BD64" s="172">
        <f t="shared" si="115"/>
        <v>1</v>
      </c>
      <c r="BE64" s="172">
        <f t="shared" si="115"/>
        <v>1</v>
      </c>
      <c r="BF64" s="172">
        <f t="shared" si="115"/>
        <v>1</v>
      </c>
      <c r="BG64" s="172">
        <f t="shared" si="115"/>
        <v>1</v>
      </c>
      <c r="BH64" s="172">
        <f t="shared" si="115"/>
        <v>1</v>
      </c>
    </row>
    <row r="65" spans="4:60" s="114" customFormat="1" ht="18" customHeight="1" thickBot="1" x14ac:dyDescent="0.3">
      <c r="E65" s="114" t="s">
        <v>315</v>
      </c>
      <c r="AB65" s="175">
        <f>AB$4</f>
        <v>13</v>
      </c>
      <c r="AC65" s="171">
        <f>AB65</f>
        <v>13</v>
      </c>
      <c r="AD65" s="171">
        <f t="shared" ref="AD65:AM65" si="116">AC65</f>
        <v>13</v>
      </c>
      <c r="AE65" s="171">
        <f t="shared" si="116"/>
        <v>13</v>
      </c>
      <c r="AF65" s="171">
        <f t="shared" si="116"/>
        <v>13</v>
      </c>
      <c r="AG65" s="171">
        <f t="shared" si="116"/>
        <v>13</v>
      </c>
      <c r="AH65" s="171">
        <f t="shared" si="116"/>
        <v>13</v>
      </c>
      <c r="AI65" s="171">
        <f t="shared" si="116"/>
        <v>13</v>
      </c>
      <c r="AJ65" s="171">
        <f t="shared" si="116"/>
        <v>13</v>
      </c>
      <c r="AK65" s="171">
        <f t="shared" si="116"/>
        <v>13</v>
      </c>
      <c r="AL65" s="171">
        <f t="shared" si="116"/>
        <v>13</v>
      </c>
      <c r="AM65" s="171">
        <f t="shared" si="116"/>
        <v>13</v>
      </c>
      <c r="AW65" s="171">
        <f>AM65</f>
        <v>13</v>
      </c>
      <c r="AX65" s="171">
        <f>AW65</f>
        <v>13</v>
      </c>
      <c r="AY65" s="171">
        <f t="shared" ref="AY65:BH65" si="117">AX65</f>
        <v>13</v>
      </c>
      <c r="AZ65" s="171">
        <f t="shared" si="117"/>
        <v>13</v>
      </c>
      <c r="BA65" s="171">
        <f t="shared" si="117"/>
        <v>13</v>
      </c>
      <c r="BB65" s="171">
        <f t="shared" si="117"/>
        <v>13</v>
      </c>
      <c r="BC65" s="171">
        <f t="shared" si="117"/>
        <v>13</v>
      </c>
      <c r="BD65" s="171">
        <f t="shared" si="117"/>
        <v>13</v>
      </c>
      <c r="BE65" s="171">
        <f t="shared" si="117"/>
        <v>13</v>
      </c>
      <c r="BF65" s="171">
        <f t="shared" si="117"/>
        <v>13</v>
      </c>
      <c r="BG65" s="171">
        <f t="shared" si="117"/>
        <v>13</v>
      </c>
      <c r="BH65" s="171">
        <f t="shared" si="117"/>
        <v>13</v>
      </c>
    </row>
    <row r="66" spans="4:60" ht="18" customHeight="1" x14ac:dyDescent="0.25">
      <c r="D66" s="114"/>
      <c r="E66" s="114" t="s">
        <v>239</v>
      </c>
      <c r="AB66" s="171">
        <f>ROUNDUP((AB$4+1-AB65)/12,0)</f>
        <v>1</v>
      </c>
      <c r="AC66" s="171">
        <f t="shared" ref="AC66:AM66" si="118">ROUNDUP((AC$4+1-AC65)/12,0)</f>
        <v>1</v>
      </c>
      <c r="AD66" s="171">
        <f t="shared" si="118"/>
        <v>1</v>
      </c>
      <c r="AE66" s="171">
        <f t="shared" si="118"/>
        <v>1</v>
      </c>
      <c r="AF66" s="171">
        <f t="shared" si="118"/>
        <v>1</v>
      </c>
      <c r="AG66" s="171">
        <f t="shared" si="118"/>
        <v>1</v>
      </c>
      <c r="AH66" s="171">
        <f t="shared" si="118"/>
        <v>1</v>
      </c>
      <c r="AI66" s="171">
        <f t="shared" si="118"/>
        <v>1</v>
      </c>
      <c r="AJ66" s="171">
        <f t="shared" si="118"/>
        <v>1</v>
      </c>
      <c r="AK66" s="171">
        <f t="shared" si="118"/>
        <v>1</v>
      </c>
      <c r="AL66" s="171">
        <f t="shared" si="118"/>
        <v>1</v>
      </c>
      <c r="AM66" s="171">
        <f t="shared" si="118"/>
        <v>1</v>
      </c>
      <c r="AW66" s="171">
        <f>ROUNDUP((AW$4+1-AW65)/12,0)</f>
        <v>2</v>
      </c>
      <c r="AX66" s="171">
        <f t="shared" ref="AX66" si="119">ROUNDUP((AX$4+1-AX65)/12,0)</f>
        <v>2</v>
      </c>
      <c r="AY66" s="171">
        <f t="shared" ref="AY66" si="120">ROUNDUP((AY$4+1-AY65)/12,0)</f>
        <v>2</v>
      </c>
      <c r="AZ66" s="171">
        <f t="shared" ref="AZ66" si="121">ROUNDUP((AZ$4+1-AZ65)/12,0)</f>
        <v>2</v>
      </c>
      <c r="BA66" s="171">
        <f t="shared" ref="BA66" si="122">ROUNDUP((BA$4+1-BA65)/12,0)</f>
        <v>2</v>
      </c>
      <c r="BB66" s="171">
        <f t="shared" ref="BB66" si="123">ROUNDUP((BB$4+1-BB65)/12,0)</f>
        <v>2</v>
      </c>
      <c r="BC66" s="171">
        <f t="shared" ref="BC66" si="124">ROUNDUP((BC$4+1-BC65)/12,0)</f>
        <v>2</v>
      </c>
      <c r="BD66" s="171">
        <f t="shared" ref="BD66" si="125">ROUNDUP((BD$4+1-BD65)/12,0)</f>
        <v>2</v>
      </c>
      <c r="BE66" s="171">
        <f t="shared" ref="BE66" si="126">ROUNDUP((BE$4+1-BE65)/12,0)</f>
        <v>2</v>
      </c>
      <c r="BF66" s="171">
        <f t="shared" ref="BF66" si="127">ROUNDUP((BF$4+1-BF65)/12,0)</f>
        <v>2</v>
      </c>
      <c r="BG66" s="171">
        <f t="shared" ref="BG66" si="128">ROUNDUP((BG$4+1-BG65)/12,0)</f>
        <v>2</v>
      </c>
      <c r="BH66" s="171">
        <f t="shared" ref="BH66" si="129">ROUNDUP((BH$4+1-BH65)/12,0)</f>
        <v>2</v>
      </c>
    </row>
    <row r="67" spans="4:60" s="114" customFormat="1" ht="18" customHeight="1" x14ac:dyDescent="0.25">
      <c r="E67" s="114" t="s">
        <v>237</v>
      </c>
      <c r="AB67" s="171">
        <f>VDB(AB62,0,AB63,AB66-1,AB66,AB64,FALSE)</f>
        <v>1000</v>
      </c>
      <c r="AC67" s="171">
        <f>VDB(AC62,0,AC63,AC66-1,AC66,AC64,FALSE)</f>
        <v>1000</v>
      </c>
      <c r="AD67" s="171">
        <f t="shared" ref="AD67:AM67" si="130">VDB(AD62,0,AD63,AD66-1,AD66,AD64,FALSE)</f>
        <v>1000</v>
      </c>
      <c r="AE67" s="171">
        <f t="shared" si="130"/>
        <v>1000</v>
      </c>
      <c r="AF67" s="171">
        <f t="shared" si="130"/>
        <v>1000</v>
      </c>
      <c r="AG67" s="171">
        <f t="shared" si="130"/>
        <v>1000</v>
      </c>
      <c r="AH67" s="171">
        <f t="shared" si="130"/>
        <v>1000</v>
      </c>
      <c r="AI67" s="171">
        <f t="shared" si="130"/>
        <v>1000</v>
      </c>
      <c r="AJ67" s="171">
        <f t="shared" si="130"/>
        <v>1000</v>
      </c>
      <c r="AK67" s="171">
        <f t="shared" si="130"/>
        <v>1000</v>
      </c>
      <c r="AL67" s="171">
        <f t="shared" si="130"/>
        <v>1000</v>
      </c>
      <c r="AM67" s="171">
        <f t="shared" si="130"/>
        <v>1000</v>
      </c>
      <c r="AW67" s="171">
        <f t="shared" ref="AW67:AX67" si="131">VDB(AW62,0,AW63,AW66-1,AW66,AW64,FALSE)</f>
        <v>1000</v>
      </c>
      <c r="AX67" s="171">
        <f t="shared" si="131"/>
        <v>1000</v>
      </c>
      <c r="AY67" s="171">
        <f t="shared" ref="AY67" si="132">VDB(AY62,0,AY63,AY66-1,AY66,AY64,FALSE)</f>
        <v>1000</v>
      </c>
      <c r="AZ67" s="171">
        <f t="shared" ref="AZ67" si="133">VDB(AZ62,0,AZ63,AZ66-1,AZ66,AZ64,FALSE)</f>
        <v>1000</v>
      </c>
      <c r="BA67" s="171">
        <f t="shared" ref="BA67" si="134">VDB(BA62,0,BA63,BA66-1,BA66,BA64,FALSE)</f>
        <v>1000</v>
      </c>
      <c r="BB67" s="171">
        <f t="shared" ref="BB67" si="135">VDB(BB62,0,BB63,BB66-1,BB66,BB64,FALSE)</f>
        <v>1000</v>
      </c>
      <c r="BC67" s="171">
        <f t="shared" ref="BC67" si="136">VDB(BC62,0,BC63,BC66-1,BC66,BC64,FALSE)</f>
        <v>1000</v>
      </c>
      <c r="BD67" s="171">
        <f t="shared" ref="BD67" si="137">VDB(BD62,0,BD63,BD66-1,BD66,BD64,FALSE)</f>
        <v>1000</v>
      </c>
      <c r="BE67" s="171">
        <f t="shared" ref="BE67" si="138">VDB(BE62,0,BE63,BE66-1,BE66,BE64,FALSE)</f>
        <v>1000</v>
      </c>
      <c r="BF67" s="171">
        <f t="shared" ref="BF67" si="139">VDB(BF62,0,BF63,BF66-1,BF66,BF64,FALSE)</f>
        <v>1000</v>
      </c>
      <c r="BG67" s="171">
        <f t="shared" ref="BG67" si="140">VDB(BG62,0,BG63,BG66-1,BG66,BG64,FALSE)</f>
        <v>1000</v>
      </c>
      <c r="BH67" s="171">
        <f t="shared" ref="BH67" si="141">VDB(BH62,0,BH63,BH66-1,BH66,BH64,FALSE)</f>
        <v>1000</v>
      </c>
    </row>
    <row r="68" spans="4:60" s="114" customFormat="1" ht="18" customHeight="1" x14ac:dyDescent="0.25">
      <c r="E68" s="114" t="s">
        <v>238</v>
      </c>
      <c r="AB68" s="171">
        <f>AB67/12</f>
        <v>83.333333333333329</v>
      </c>
      <c r="AC68" s="171">
        <f>AC67/12</f>
        <v>83.333333333333329</v>
      </c>
      <c r="AD68" s="171">
        <f t="shared" ref="AD68:AM68" si="142">AD67/12</f>
        <v>83.333333333333329</v>
      </c>
      <c r="AE68" s="171">
        <f t="shared" si="142"/>
        <v>83.333333333333329</v>
      </c>
      <c r="AF68" s="171">
        <f t="shared" si="142"/>
        <v>83.333333333333329</v>
      </c>
      <c r="AG68" s="171">
        <f t="shared" si="142"/>
        <v>83.333333333333329</v>
      </c>
      <c r="AH68" s="171">
        <f t="shared" si="142"/>
        <v>83.333333333333329</v>
      </c>
      <c r="AI68" s="171">
        <f t="shared" si="142"/>
        <v>83.333333333333329</v>
      </c>
      <c r="AJ68" s="171">
        <f t="shared" si="142"/>
        <v>83.333333333333329</v>
      </c>
      <c r="AK68" s="171">
        <f t="shared" si="142"/>
        <v>83.333333333333329</v>
      </c>
      <c r="AL68" s="171">
        <f t="shared" si="142"/>
        <v>83.333333333333329</v>
      </c>
      <c r="AM68" s="171">
        <f t="shared" si="142"/>
        <v>83.333333333333329</v>
      </c>
      <c r="AW68" s="171">
        <f t="shared" ref="AW68:AX68" si="143">AW67/12</f>
        <v>83.333333333333329</v>
      </c>
      <c r="AX68" s="171">
        <f t="shared" si="143"/>
        <v>83.333333333333329</v>
      </c>
      <c r="AY68" s="171">
        <f t="shared" ref="AY68" si="144">AY67/12</f>
        <v>83.333333333333329</v>
      </c>
      <c r="AZ68" s="171">
        <f t="shared" ref="AZ68" si="145">AZ67/12</f>
        <v>83.333333333333329</v>
      </c>
      <c r="BA68" s="171">
        <f t="shared" ref="BA68" si="146">BA67/12</f>
        <v>83.333333333333329</v>
      </c>
      <c r="BB68" s="171">
        <f t="shared" ref="BB68" si="147">BB67/12</f>
        <v>83.333333333333329</v>
      </c>
      <c r="BC68" s="171">
        <f t="shared" ref="BC68" si="148">BC67/12</f>
        <v>83.333333333333329</v>
      </c>
      <c r="BD68" s="171">
        <f t="shared" ref="BD68" si="149">BD67/12</f>
        <v>83.333333333333329</v>
      </c>
      <c r="BE68" s="171">
        <f t="shared" ref="BE68" si="150">BE67/12</f>
        <v>83.333333333333329</v>
      </c>
      <c r="BF68" s="171">
        <f t="shared" ref="BF68" si="151">BF67/12</f>
        <v>83.333333333333329</v>
      </c>
      <c r="BG68" s="171">
        <f t="shared" ref="BG68" si="152">BG67/12</f>
        <v>83.333333333333329</v>
      </c>
      <c r="BH68" s="171">
        <f t="shared" ref="BH68" si="153">BH67/12</f>
        <v>83.333333333333329</v>
      </c>
    </row>
    <row r="69" spans="4:60" s="114" customFormat="1" ht="18" customHeight="1" x14ac:dyDescent="0.25">
      <c r="AB69" s="171"/>
      <c r="AD69" s="158"/>
      <c r="AE69" s="172"/>
      <c r="AF69" s="172"/>
      <c r="AG69" s="172"/>
      <c r="AH69" s="172"/>
      <c r="AI69" s="172"/>
      <c r="AJ69" s="172"/>
      <c r="AK69" s="172"/>
      <c r="AL69" s="172"/>
      <c r="AM69" s="172"/>
      <c r="AW69" s="171"/>
      <c r="AY69" s="158"/>
      <c r="AZ69" s="172"/>
      <c r="BA69" s="172"/>
      <c r="BB69" s="172"/>
      <c r="BC69" s="172"/>
      <c r="BD69" s="172"/>
      <c r="BE69" s="172"/>
      <c r="BF69" s="172"/>
      <c r="BG69" s="172"/>
      <c r="BH69" s="172"/>
    </row>
    <row r="70" spans="4:60" s="114" customFormat="1" ht="18" customHeight="1" thickBot="1" x14ac:dyDescent="0.3">
      <c r="D70" s="114" t="s">
        <v>314</v>
      </c>
      <c r="AB70" s="171"/>
      <c r="AD70" s="158"/>
      <c r="AE70" s="172"/>
      <c r="AF70" s="172"/>
      <c r="AG70" s="172"/>
      <c r="AH70" s="172"/>
      <c r="AI70" s="172"/>
      <c r="AJ70" s="172"/>
      <c r="AK70" s="172"/>
      <c r="AL70" s="172"/>
      <c r="AM70" s="172"/>
      <c r="AW70" s="171"/>
      <c r="AY70" s="158"/>
      <c r="AZ70" s="172"/>
      <c r="BA70" s="172"/>
      <c r="BB70" s="172"/>
      <c r="BC70" s="172"/>
      <c r="BD70" s="172"/>
      <c r="BE70" s="172"/>
      <c r="BF70" s="172"/>
      <c r="BG70" s="172"/>
      <c r="BH70" s="172"/>
    </row>
    <row r="71" spans="4:60" s="114" customFormat="1" ht="18" customHeight="1" thickBot="1" x14ac:dyDescent="0.3">
      <c r="E71" s="114" t="s">
        <v>313</v>
      </c>
      <c r="AB71" s="171"/>
      <c r="AD71" s="158"/>
      <c r="AE71" s="173">
        <f>AE$57</f>
        <v>3000</v>
      </c>
      <c r="AF71" s="171">
        <f t="shared" ref="AF71:AM71" si="154">AE71</f>
        <v>3000</v>
      </c>
      <c r="AG71" s="171">
        <f t="shared" si="154"/>
        <v>3000</v>
      </c>
      <c r="AH71" s="171">
        <f t="shared" si="154"/>
        <v>3000</v>
      </c>
      <c r="AI71" s="171">
        <f t="shared" si="154"/>
        <v>3000</v>
      </c>
      <c r="AJ71" s="171">
        <f t="shared" si="154"/>
        <v>3000</v>
      </c>
      <c r="AK71" s="171">
        <f t="shared" si="154"/>
        <v>3000</v>
      </c>
      <c r="AL71" s="171">
        <f t="shared" si="154"/>
        <v>3000</v>
      </c>
      <c r="AM71" s="171">
        <f t="shared" si="154"/>
        <v>3000</v>
      </c>
      <c r="AW71" s="174">
        <f>AM71</f>
        <v>3000</v>
      </c>
      <c r="AX71" s="171">
        <f t="shared" ref="AX71:BH71" si="155">AW71</f>
        <v>3000</v>
      </c>
      <c r="AY71" s="171">
        <f t="shared" si="155"/>
        <v>3000</v>
      </c>
      <c r="AZ71" s="171">
        <f t="shared" si="155"/>
        <v>3000</v>
      </c>
      <c r="BA71" s="171">
        <f t="shared" si="155"/>
        <v>3000</v>
      </c>
      <c r="BB71" s="171">
        <f t="shared" si="155"/>
        <v>3000</v>
      </c>
      <c r="BC71" s="171">
        <f t="shared" si="155"/>
        <v>3000</v>
      </c>
      <c r="BD71" s="171">
        <f t="shared" si="155"/>
        <v>3000</v>
      </c>
      <c r="BE71" s="171">
        <f t="shared" si="155"/>
        <v>3000</v>
      </c>
      <c r="BF71" s="171">
        <f t="shared" si="155"/>
        <v>3000</v>
      </c>
      <c r="BG71" s="171">
        <f t="shared" si="155"/>
        <v>3000</v>
      </c>
      <c r="BH71" s="171">
        <f t="shared" si="155"/>
        <v>3000</v>
      </c>
    </row>
    <row r="72" spans="4:60" s="114" customFormat="1" ht="18" customHeight="1" thickBot="1" x14ac:dyDescent="0.3">
      <c r="E72" s="114" t="s">
        <v>236</v>
      </c>
      <c r="AB72" s="171"/>
      <c r="AD72" s="158"/>
      <c r="AE72" s="175">
        <f>$D$53</f>
        <v>3</v>
      </c>
      <c r="AF72" s="171">
        <f t="shared" ref="AF72:AM72" si="156">AE72</f>
        <v>3</v>
      </c>
      <c r="AG72" s="171">
        <f t="shared" si="156"/>
        <v>3</v>
      </c>
      <c r="AH72" s="171">
        <f t="shared" si="156"/>
        <v>3</v>
      </c>
      <c r="AI72" s="171">
        <f t="shared" si="156"/>
        <v>3</v>
      </c>
      <c r="AJ72" s="171">
        <f t="shared" si="156"/>
        <v>3</v>
      </c>
      <c r="AK72" s="171">
        <f t="shared" si="156"/>
        <v>3</v>
      </c>
      <c r="AL72" s="171">
        <f t="shared" si="156"/>
        <v>3</v>
      </c>
      <c r="AM72" s="171">
        <f t="shared" si="156"/>
        <v>3</v>
      </c>
      <c r="AW72" s="176">
        <f t="shared" ref="AW72:AW73" si="157">AM72</f>
        <v>3</v>
      </c>
      <c r="AX72" s="171">
        <f t="shared" ref="AX72:BH72" si="158">AW72</f>
        <v>3</v>
      </c>
      <c r="AY72" s="171">
        <f t="shared" si="158"/>
        <v>3</v>
      </c>
      <c r="AZ72" s="171">
        <f t="shared" si="158"/>
        <v>3</v>
      </c>
      <c r="BA72" s="171">
        <f t="shared" si="158"/>
        <v>3</v>
      </c>
      <c r="BB72" s="171">
        <f t="shared" si="158"/>
        <v>3</v>
      </c>
      <c r="BC72" s="171">
        <f t="shared" si="158"/>
        <v>3</v>
      </c>
      <c r="BD72" s="171">
        <f t="shared" si="158"/>
        <v>3</v>
      </c>
      <c r="BE72" s="171">
        <f t="shared" si="158"/>
        <v>3</v>
      </c>
      <c r="BF72" s="171">
        <f t="shared" si="158"/>
        <v>3</v>
      </c>
      <c r="BG72" s="171">
        <f t="shared" si="158"/>
        <v>3</v>
      </c>
      <c r="BH72" s="171">
        <f t="shared" si="158"/>
        <v>3</v>
      </c>
    </row>
    <row r="73" spans="4:60" s="114" customFormat="1" ht="18" customHeight="1" thickBot="1" x14ac:dyDescent="0.3">
      <c r="E73" s="114" t="s">
        <v>157</v>
      </c>
      <c r="AB73" s="171"/>
      <c r="AD73" s="158"/>
      <c r="AE73" s="177">
        <v>1</v>
      </c>
      <c r="AF73" s="172">
        <f t="shared" ref="AF73:AM73" si="159">AE73</f>
        <v>1</v>
      </c>
      <c r="AG73" s="172">
        <f t="shared" si="159"/>
        <v>1</v>
      </c>
      <c r="AH73" s="172">
        <f t="shared" si="159"/>
        <v>1</v>
      </c>
      <c r="AI73" s="172">
        <f t="shared" si="159"/>
        <v>1</v>
      </c>
      <c r="AJ73" s="172">
        <f t="shared" si="159"/>
        <v>1</v>
      </c>
      <c r="AK73" s="172">
        <f t="shared" si="159"/>
        <v>1</v>
      </c>
      <c r="AL73" s="172">
        <f t="shared" si="159"/>
        <v>1</v>
      </c>
      <c r="AM73" s="172">
        <f t="shared" si="159"/>
        <v>1</v>
      </c>
      <c r="AW73" s="179">
        <f t="shared" si="157"/>
        <v>1</v>
      </c>
      <c r="AX73" s="172">
        <f t="shared" ref="AX73:BH74" si="160">AW73</f>
        <v>1</v>
      </c>
      <c r="AY73" s="172">
        <f t="shared" si="160"/>
        <v>1</v>
      </c>
      <c r="AZ73" s="172">
        <f t="shared" si="160"/>
        <v>1</v>
      </c>
      <c r="BA73" s="172">
        <f t="shared" si="160"/>
        <v>1</v>
      </c>
      <c r="BB73" s="172">
        <f t="shared" si="160"/>
        <v>1</v>
      </c>
      <c r="BC73" s="172">
        <f t="shared" si="160"/>
        <v>1</v>
      </c>
      <c r="BD73" s="172">
        <f t="shared" si="160"/>
        <v>1</v>
      </c>
      <c r="BE73" s="172">
        <f t="shared" si="160"/>
        <v>1</v>
      </c>
      <c r="BF73" s="172">
        <f t="shared" si="160"/>
        <v>1</v>
      </c>
      <c r="BG73" s="172">
        <f t="shared" si="160"/>
        <v>1</v>
      </c>
      <c r="BH73" s="172">
        <f t="shared" si="160"/>
        <v>1</v>
      </c>
    </row>
    <row r="74" spans="4:60" s="114" customFormat="1" ht="18" customHeight="1" thickBot="1" x14ac:dyDescent="0.3">
      <c r="E74" s="114" t="s">
        <v>315</v>
      </c>
      <c r="AB74" s="171"/>
      <c r="AD74" s="158"/>
      <c r="AE74" s="175">
        <f>AE$4</f>
        <v>16</v>
      </c>
      <c r="AF74" s="171">
        <f t="shared" ref="AF74:AM74" si="161">AE74</f>
        <v>16</v>
      </c>
      <c r="AG74" s="171">
        <f t="shared" si="161"/>
        <v>16</v>
      </c>
      <c r="AH74" s="171">
        <f t="shared" si="161"/>
        <v>16</v>
      </c>
      <c r="AI74" s="171">
        <f t="shared" si="161"/>
        <v>16</v>
      </c>
      <c r="AJ74" s="171">
        <f t="shared" si="161"/>
        <v>16</v>
      </c>
      <c r="AK74" s="171">
        <f t="shared" si="161"/>
        <v>16</v>
      </c>
      <c r="AL74" s="171">
        <f t="shared" si="161"/>
        <v>16</v>
      </c>
      <c r="AM74" s="171">
        <f t="shared" si="161"/>
        <v>16</v>
      </c>
      <c r="AW74" s="171">
        <f>AM74</f>
        <v>16</v>
      </c>
      <c r="AX74" s="171">
        <f>AW74</f>
        <v>16</v>
      </c>
      <c r="AY74" s="171">
        <f t="shared" si="160"/>
        <v>16</v>
      </c>
      <c r="AZ74" s="171">
        <f t="shared" si="160"/>
        <v>16</v>
      </c>
      <c r="BA74" s="171">
        <f t="shared" si="160"/>
        <v>16</v>
      </c>
      <c r="BB74" s="171">
        <f t="shared" si="160"/>
        <v>16</v>
      </c>
      <c r="BC74" s="171">
        <f t="shared" si="160"/>
        <v>16</v>
      </c>
      <c r="BD74" s="171">
        <f t="shared" si="160"/>
        <v>16</v>
      </c>
      <c r="BE74" s="171">
        <f t="shared" si="160"/>
        <v>16</v>
      </c>
      <c r="BF74" s="171">
        <f t="shared" si="160"/>
        <v>16</v>
      </c>
      <c r="BG74" s="171">
        <f t="shared" si="160"/>
        <v>16</v>
      </c>
      <c r="BH74" s="171">
        <f t="shared" si="160"/>
        <v>16</v>
      </c>
    </row>
    <row r="75" spans="4:60" ht="18" customHeight="1" x14ac:dyDescent="0.25">
      <c r="D75" s="114"/>
      <c r="E75" s="114" t="s">
        <v>239</v>
      </c>
      <c r="AB75" s="171"/>
      <c r="AC75" s="114"/>
      <c r="AD75" s="158"/>
      <c r="AE75" s="171">
        <f t="shared" ref="AE75" si="162">ROUNDUP((AE$4+1-AE74)/12,0)</f>
        <v>1</v>
      </c>
      <c r="AF75" s="171">
        <f t="shared" ref="AF75" si="163">ROUNDUP((AF$4+1-AF74)/12,0)</f>
        <v>1</v>
      </c>
      <c r="AG75" s="171">
        <f t="shared" ref="AG75" si="164">ROUNDUP((AG$4+1-AG74)/12,0)</f>
        <v>1</v>
      </c>
      <c r="AH75" s="171">
        <f t="shared" ref="AH75" si="165">ROUNDUP((AH$4+1-AH74)/12,0)</f>
        <v>1</v>
      </c>
      <c r="AI75" s="171">
        <f t="shared" ref="AI75" si="166">ROUNDUP((AI$4+1-AI74)/12,0)</f>
        <v>1</v>
      </c>
      <c r="AJ75" s="171">
        <f t="shared" ref="AJ75" si="167">ROUNDUP((AJ$4+1-AJ74)/12,0)</f>
        <v>1</v>
      </c>
      <c r="AK75" s="171">
        <f t="shared" ref="AK75" si="168">ROUNDUP((AK$4+1-AK74)/12,0)</f>
        <v>1</v>
      </c>
      <c r="AL75" s="171">
        <f t="shared" ref="AL75" si="169">ROUNDUP((AL$4+1-AL74)/12,0)</f>
        <v>1</v>
      </c>
      <c r="AM75" s="171">
        <f t="shared" ref="AM75" si="170">ROUNDUP((AM$4+1-AM74)/12,0)</f>
        <v>1</v>
      </c>
      <c r="AW75" s="171">
        <f>ROUNDUP((AW$4+1-AW74)/12,0)</f>
        <v>1</v>
      </c>
      <c r="AX75" s="171">
        <f t="shared" ref="AX75" si="171">ROUNDUP((AX$4+1-AX74)/12,0)</f>
        <v>1</v>
      </c>
      <c r="AY75" s="171">
        <f t="shared" ref="AY75" si="172">ROUNDUP((AY$4+1-AY74)/12,0)</f>
        <v>1</v>
      </c>
      <c r="AZ75" s="171">
        <f t="shared" ref="AZ75" si="173">ROUNDUP((AZ$4+1-AZ74)/12,0)</f>
        <v>2</v>
      </c>
      <c r="BA75" s="171">
        <f t="shared" ref="BA75" si="174">ROUNDUP((BA$4+1-BA74)/12,0)</f>
        <v>2</v>
      </c>
      <c r="BB75" s="171">
        <f t="shared" ref="BB75" si="175">ROUNDUP((BB$4+1-BB74)/12,0)</f>
        <v>2</v>
      </c>
      <c r="BC75" s="171">
        <f t="shared" ref="BC75" si="176">ROUNDUP((BC$4+1-BC74)/12,0)</f>
        <v>2</v>
      </c>
      <c r="BD75" s="171">
        <f t="shared" ref="BD75" si="177">ROUNDUP((BD$4+1-BD74)/12,0)</f>
        <v>2</v>
      </c>
      <c r="BE75" s="171">
        <f t="shared" ref="BE75" si="178">ROUNDUP((BE$4+1-BE74)/12,0)</f>
        <v>2</v>
      </c>
      <c r="BF75" s="171">
        <f t="shared" ref="BF75" si="179">ROUNDUP((BF$4+1-BF74)/12,0)</f>
        <v>2</v>
      </c>
      <c r="BG75" s="171">
        <f t="shared" ref="BG75" si="180">ROUNDUP((BG$4+1-BG74)/12,0)</f>
        <v>2</v>
      </c>
      <c r="BH75" s="171">
        <f t="shared" ref="BH75" si="181">ROUNDUP((BH$4+1-BH74)/12,0)</f>
        <v>2</v>
      </c>
    </row>
    <row r="76" spans="4:60" s="114" customFormat="1" ht="18" customHeight="1" x14ac:dyDescent="0.25">
      <c r="E76" s="114" t="s">
        <v>237</v>
      </c>
      <c r="AB76" s="171"/>
      <c r="AD76" s="158"/>
      <c r="AE76" s="171">
        <f>VDB(AE71,0,AE72,AE75-1,AE75,AE73,FALSE)</f>
        <v>1000</v>
      </c>
      <c r="AF76" s="171">
        <f t="shared" ref="AF76" si="182">VDB(AF71,0,AF72,AF75-1,AF75,AF73,FALSE)</f>
        <v>1000</v>
      </c>
      <c r="AG76" s="171">
        <f t="shared" ref="AG76" si="183">VDB(AG71,0,AG72,AG75-1,AG75,AG73,FALSE)</f>
        <v>1000</v>
      </c>
      <c r="AH76" s="171">
        <f t="shared" ref="AH76" si="184">VDB(AH71,0,AH72,AH75-1,AH75,AH73,FALSE)</f>
        <v>1000</v>
      </c>
      <c r="AI76" s="171">
        <f t="shared" ref="AI76" si="185">VDB(AI71,0,AI72,AI75-1,AI75,AI73,FALSE)</f>
        <v>1000</v>
      </c>
      <c r="AJ76" s="171">
        <f t="shared" ref="AJ76" si="186">VDB(AJ71,0,AJ72,AJ75-1,AJ75,AJ73,FALSE)</f>
        <v>1000</v>
      </c>
      <c r="AK76" s="171">
        <f t="shared" ref="AK76" si="187">VDB(AK71,0,AK72,AK75-1,AK75,AK73,FALSE)</f>
        <v>1000</v>
      </c>
      <c r="AL76" s="171">
        <f t="shared" ref="AL76" si="188">VDB(AL71,0,AL72,AL75-1,AL75,AL73,FALSE)</f>
        <v>1000</v>
      </c>
      <c r="AM76" s="171">
        <f t="shared" ref="AM76" si="189">VDB(AM71,0,AM72,AM75-1,AM75,AM73,FALSE)</f>
        <v>1000</v>
      </c>
      <c r="AW76" s="171">
        <f t="shared" ref="AW76" si="190">VDB(AW71,0,AW72,AW75-1,AW75,AW73,FALSE)</f>
        <v>1000</v>
      </c>
      <c r="AX76" s="171">
        <f t="shared" ref="AX76" si="191">VDB(AX71,0,AX72,AX75-1,AX75,AX73,FALSE)</f>
        <v>1000</v>
      </c>
      <c r="AY76" s="171">
        <f t="shared" ref="AY76" si="192">VDB(AY71,0,AY72,AY75-1,AY75,AY73,FALSE)</f>
        <v>1000</v>
      </c>
      <c r="AZ76" s="171">
        <f t="shared" ref="AZ76" si="193">VDB(AZ71,0,AZ72,AZ75-1,AZ75,AZ73,FALSE)</f>
        <v>1000</v>
      </c>
      <c r="BA76" s="171">
        <f t="shared" ref="BA76" si="194">VDB(BA71,0,BA72,BA75-1,BA75,BA73,FALSE)</f>
        <v>1000</v>
      </c>
      <c r="BB76" s="171">
        <f t="shared" ref="BB76" si="195">VDB(BB71,0,BB72,BB75-1,BB75,BB73,FALSE)</f>
        <v>1000</v>
      </c>
      <c r="BC76" s="171">
        <f t="shared" ref="BC76" si="196">VDB(BC71,0,BC72,BC75-1,BC75,BC73,FALSE)</f>
        <v>1000</v>
      </c>
      <c r="BD76" s="171">
        <f t="shared" ref="BD76" si="197">VDB(BD71,0,BD72,BD75-1,BD75,BD73,FALSE)</f>
        <v>1000</v>
      </c>
      <c r="BE76" s="171">
        <f t="shared" ref="BE76" si="198">VDB(BE71,0,BE72,BE75-1,BE75,BE73,FALSE)</f>
        <v>1000</v>
      </c>
      <c r="BF76" s="171">
        <f t="shared" ref="BF76" si="199">VDB(BF71,0,BF72,BF75-1,BF75,BF73,FALSE)</f>
        <v>1000</v>
      </c>
      <c r="BG76" s="171">
        <f t="shared" ref="BG76" si="200">VDB(BG71,0,BG72,BG75-1,BG75,BG73,FALSE)</f>
        <v>1000</v>
      </c>
      <c r="BH76" s="171">
        <f t="shared" ref="BH76" si="201">VDB(BH71,0,BH72,BH75-1,BH75,BH73,FALSE)</f>
        <v>1000</v>
      </c>
    </row>
    <row r="77" spans="4:60" s="114" customFormat="1" ht="18" customHeight="1" x14ac:dyDescent="0.25">
      <c r="E77" s="114" t="s">
        <v>238</v>
      </c>
      <c r="AB77" s="171"/>
      <c r="AD77" s="158"/>
      <c r="AE77" s="171">
        <f>AE76/12</f>
        <v>83.333333333333329</v>
      </c>
      <c r="AF77" s="171">
        <f t="shared" ref="AF77" si="202">AF76/12</f>
        <v>83.333333333333329</v>
      </c>
      <c r="AG77" s="171">
        <f t="shared" ref="AG77" si="203">AG76/12</f>
        <v>83.333333333333329</v>
      </c>
      <c r="AH77" s="171">
        <f t="shared" ref="AH77" si="204">AH76/12</f>
        <v>83.333333333333329</v>
      </c>
      <c r="AI77" s="171">
        <f t="shared" ref="AI77" si="205">AI76/12</f>
        <v>83.333333333333329</v>
      </c>
      <c r="AJ77" s="171">
        <f t="shared" ref="AJ77" si="206">AJ76/12</f>
        <v>83.333333333333329</v>
      </c>
      <c r="AK77" s="171">
        <f t="shared" ref="AK77" si="207">AK76/12</f>
        <v>83.333333333333329</v>
      </c>
      <c r="AL77" s="171">
        <f t="shared" ref="AL77" si="208">AL76/12</f>
        <v>83.333333333333329</v>
      </c>
      <c r="AM77" s="171">
        <f t="shared" ref="AM77" si="209">AM76/12</f>
        <v>83.333333333333329</v>
      </c>
      <c r="AW77" s="171">
        <f t="shared" ref="AW77" si="210">AW76/12</f>
        <v>83.333333333333329</v>
      </c>
      <c r="AX77" s="171">
        <f t="shared" ref="AX77" si="211">AX76/12</f>
        <v>83.333333333333329</v>
      </c>
      <c r="AY77" s="171">
        <f t="shared" ref="AY77" si="212">AY76/12</f>
        <v>83.333333333333329</v>
      </c>
      <c r="AZ77" s="171">
        <f t="shared" ref="AZ77" si="213">AZ76/12</f>
        <v>83.333333333333329</v>
      </c>
      <c r="BA77" s="171">
        <f t="shared" ref="BA77" si="214">BA76/12</f>
        <v>83.333333333333329</v>
      </c>
      <c r="BB77" s="171">
        <f t="shared" ref="BB77" si="215">BB76/12</f>
        <v>83.333333333333329</v>
      </c>
      <c r="BC77" s="171">
        <f t="shared" ref="BC77" si="216">BC76/12</f>
        <v>83.333333333333329</v>
      </c>
      <c r="BD77" s="171">
        <f t="shared" ref="BD77" si="217">BD76/12</f>
        <v>83.333333333333329</v>
      </c>
      <c r="BE77" s="171">
        <f t="shared" ref="BE77" si="218">BE76/12</f>
        <v>83.333333333333329</v>
      </c>
      <c r="BF77" s="171">
        <f t="shared" ref="BF77" si="219">BF76/12</f>
        <v>83.333333333333329</v>
      </c>
      <c r="BG77" s="171">
        <f t="shared" ref="BG77" si="220">BG76/12</f>
        <v>83.333333333333329</v>
      </c>
      <c r="BH77" s="171">
        <f t="shared" ref="BH77" si="221">BH76/12</f>
        <v>83.333333333333329</v>
      </c>
    </row>
    <row r="78" spans="4:60" s="114" customFormat="1" ht="18" customHeight="1" x14ac:dyDescent="0.25">
      <c r="AB78" s="171"/>
      <c r="AD78" s="158"/>
      <c r="AE78" s="172"/>
      <c r="AF78" s="172"/>
      <c r="AG78" s="172"/>
      <c r="AH78" s="172"/>
      <c r="AI78" s="172"/>
      <c r="AJ78" s="172"/>
      <c r="AK78" s="172"/>
      <c r="AL78" s="172"/>
      <c r="AM78" s="172"/>
      <c r="AW78" s="171"/>
      <c r="AY78" s="158"/>
      <c r="AZ78" s="172"/>
      <c r="BA78" s="172"/>
      <c r="BB78" s="172"/>
      <c r="BC78" s="172"/>
      <c r="BD78" s="172"/>
      <c r="BE78" s="172"/>
      <c r="BF78" s="172"/>
      <c r="BG78" s="172"/>
      <c r="BH78" s="172"/>
    </row>
    <row r="79" spans="4:60" s="114" customFormat="1" ht="18" customHeight="1" thickBot="1" x14ac:dyDescent="0.3">
      <c r="D79" s="114" t="s">
        <v>316</v>
      </c>
      <c r="AB79" s="171"/>
      <c r="AD79" s="158"/>
      <c r="AE79" s="172"/>
      <c r="AF79" s="172"/>
      <c r="AG79" s="172"/>
      <c r="AH79" s="172"/>
      <c r="AI79" s="172"/>
      <c r="AJ79" s="172"/>
      <c r="AK79" s="172"/>
      <c r="AL79" s="172"/>
      <c r="AM79" s="172"/>
      <c r="AW79" s="171"/>
      <c r="AY79" s="158"/>
      <c r="AZ79" s="172"/>
      <c r="BA79" s="172"/>
      <c r="BB79" s="172"/>
      <c r="BC79" s="172"/>
      <c r="BD79" s="172"/>
      <c r="BE79" s="172"/>
      <c r="BF79" s="172"/>
      <c r="BG79" s="172"/>
      <c r="BH79" s="172"/>
    </row>
    <row r="80" spans="4:60" s="114" customFormat="1" ht="18" customHeight="1" thickBot="1" x14ac:dyDescent="0.3">
      <c r="E80" s="114" t="s">
        <v>313</v>
      </c>
      <c r="AB80" s="171"/>
      <c r="AD80" s="158"/>
      <c r="AE80" s="172"/>
      <c r="AF80" s="172"/>
      <c r="AG80" s="172"/>
      <c r="AH80" s="173">
        <f>AH$57</f>
        <v>3000</v>
      </c>
      <c r="AI80" s="171">
        <f t="shared" ref="AI80:AM80" si="222">AH80</f>
        <v>3000</v>
      </c>
      <c r="AJ80" s="171">
        <f t="shared" si="222"/>
        <v>3000</v>
      </c>
      <c r="AK80" s="171">
        <f t="shared" si="222"/>
        <v>3000</v>
      </c>
      <c r="AL80" s="171">
        <f t="shared" si="222"/>
        <v>3000</v>
      </c>
      <c r="AM80" s="171">
        <f t="shared" si="222"/>
        <v>3000</v>
      </c>
      <c r="AW80" s="174">
        <f>AM80</f>
        <v>3000</v>
      </c>
      <c r="AX80" s="171">
        <f t="shared" ref="AX80:BH80" si="223">AW80</f>
        <v>3000</v>
      </c>
      <c r="AY80" s="171">
        <f t="shared" si="223"/>
        <v>3000</v>
      </c>
      <c r="AZ80" s="171">
        <f t="shared" si="223"/>
        <v>3000</v>
      </c>
      <c r="BA80" s="171">
        <f t="shared" si="223"/>
        <v>3000</v>
      </c>
      <c r="BB80" s="171">
        <f t="shared" si="223"/>
        <v>3000</v>
      </c>
      <c r="BC80" s="171">
        <f t="shared" si="223"/>
        <v>3000</v>
      </c>
      <c r="BD80" s="171">
        <f t="shared" si="223"/>
        <v>3000</v>
      </c>
      <c r="BE80" s="171">
        <f t="shared" si="223"/>
        <v>3000</v>
      </c>
      <c r="BF80" s="171">
        <f t="shared" si="223"/>
        <v>3000</v>
      </c>
      <c r="BG80" s="171">
        <f t="shared" si="223"/>
        <v>3000</v>
      </c>
      <c r="BH80" s="171">
        <f t="shared" si="223"/>
        <v>3000</v>
      </c>
    </row>
    <row r="81" spans="4:60" s="114" customFormat="1" ht="18" customHeight="1" thickBot="1" x14ac:dyDescent="0.3">
      <c r="E81" s="114" t="s">
        <v>236</v>
      </c>
      <c r="AB81" s="171"/>
      <c r="AD81" s="158"/>
      <c r="AE81" s="172"/>
      <c r="AF81" s="172"/>
      <c r="AG81" s="172"/>
      <c r="AH81" s="175">
        <f>$D$53</f>
        <v>3</v>
      </c>
      <c r="AI81" s="171">
        <f t="shared" ref="AI81:AM81" si="224">AH81</f>
        <v>3</v>
      </c>
      <c r="AJ81" s="171">
        <f t="shared" si="224"/>
        <v>3</v>
      </c>
      <c r="AK81" s="171">
        <f t="shared" si="224"/>
        <v>3</v>
      </c>
      <c r="AL81" s="171">
        <f t="shared" si="224"/>
        <v>3</v>
      </c>
      <c r="AM81" s="171">
        <f t="shared" si="224"/>
        <v>3</v>
      </c>
      <c r="AW81" s="176">
        <f t="shared" ref="AW81:AW82" si="225">AM81</f>
        <v>3</v>
      </c>
      <c r="AX81" s="171">
        <f t="shared" ref="AX81:BH81" si="226">AW81</f>
        <v>3</v>
      </c>
      <c r="AY81" s="171">
        <f t="shared" si="226"/>
        <v>3</v>
      </c>
      <c r="AZ81" s="171">
        <f t="shared" si="226"/>
        <v>3</v>
      </c>
      <c r="BA81" s="171">
        <f t="shared" si="226"/>
        <v>3</v>
      </c>
      <c r="BB81" s="171">
        <f t="shared" si="226"/>
        <v>3</v>
      </c>
      <c r="BC81" s="171">
        <f t="shared" si="226"/>
        <v>3</v>
      </c>
      <c r="BD81" s="171">
        <f t="shared" si="226"/>
        <v>3</v>
      </c>
      <c r="BE81" s="171">
        <f t="shared" si="226"/>
        <v>3</v>
      </c>
      <c r="BF81" s="171">
        <f t="shared" si="226"/>
        <v>3</v>
      </c>
      <c r="BG81" s="171">
        <f t="shared" si="226"/>
        <v>3</v>
      </c>
      <c r="BH81" s="171">
        <f t="shared" si="226"/>
        <v>3</v>
      </c>
    </row>
    <row r="82" spans="4:60" s="114" customFormat="1" ht="18" customHeight="1" thickBot="1" x14ac:dyDescent="0.3">
      <c r="E82" s="114" t="s">
        <v>157</v>
      </c>
      <c r="AB82" s="171"/>
      <c r="AD82" s="158"/>
      <c r="AE82" s="172"/>
      <c r="AF82" s="172"/>
      <c r="AG82" s="172"/>
      <c r="AH82" s="177">
        <v>1</v>
      </c>
      <c r="AI82" s="172">
        <f t="shared" ref="AI82:AM82" si="227">AH82</f>
        <v>1</v>
      </c>
      <c r="AJ82" s="172">
        <f t="shared" si="227"/>
        <v>1</v>
      </c>
      <c r="AK82" s="172">
        <f t="shared" si="227"/>
        <v>1</v>
      </c>
      <c r="AL82" s="172">
        <f t="shared" si="227"/>
        <v>1</v>
      </c>
      <c r="AM82" s="172">
        <f t="shared" si="227"/>
        <v>1</v>
      </c>
      <c r="AW82" s="179">
        <f t="shared" si="225"/>
        <v>1</v>
      </c>
      <c r="AX82" s="172">
        <f t="shared" ref="AX82:BH83" si="228">AW82</f>
        <v>1</v>
      </c>
      <c r="AY82" s="172">
        <f t="shared" si="228"/>
        <v>1</v>
      </c>
      <c r="AZ82" s="172">
        <f t="shared" si="228"/>
        <v>1</v>
      </c>
      <c r="BA82" s="172">
        <f t="shared" si="228"/>
        <v>1</v>
      </c>
      <c r="BB82" s="172">
        <f t="shared" si="228"/>
        <v>1</v>
      </c>
      <c r="BC82" s="172">
        <f t="shared" si="228"/>
        <v>1</v>
      </c>
      <c r="BD82" s="172">
        <f t="shared" si="228"/>
        <v>1</v>
      </c>
      <c r="BE82" s="172">
        <f t="shared" si="228"/>
        <v>1</v>
      </c>
      <c r="BF82" s="172">
        <f t="shared" si="228"/>
        <v>1</v>
      </c>
      <c r="BG82" s="172">
        <f t="shared" si="228"/>
        <v>1</v>
      </c>
      <c r="BH82" s="172">
        <f t="shared" si="228"/>
        <v>1</v>
      </c>
    </row>
    <row r="83" spans="4:60" s="114" customFormat="1" ht="18" customHeight="1" thickBot="1" x14ac:dyDescent="0.3">
      <c r="E83" s="114" t="s">
        <v>315</v>
      </c>
      <c r="AB83" s="171"/>
      <c r="AD83" s="158"/>
      <c r="AE83" s="172"/>
      <c r="AF83" s="172"/>
      <c r="AG83" s="172"/>
      <c r="AH83" s="175">
        <f>AH$4</f>
        <v>19</v>
      </c>
      <c r="AI83" s="171">
        <f t="shared" ref="AI83:AM83" si="229">AH83</f>
        <v>19</v>
      </c>
      <c r="AJ83" s="171">
        <f t="shared" si="229"/>
        <v>19</v>
      </c>
      <c r="AK83" s="171">
        <f t="shared" si="229"/>
        <v>19</v>
      </c>
      <c r="AL83" s="171">
        <f t="shared" si="229"/>
        <v>19</v>
      </c>
      <c r="AM83" s="171">
        <f t="shared" si="229"/>
        <v>19</v>
      </c>
      <c r="AW83" s="171">
        <f>AM83</f>
        <v>19</v>
      </c>
      <c r="AX83" s="171">
        <f>AW83</f>
        <v>19</v>
      </c>
      <c r="AY83" s="171">
        <f t="shared" si="228"/>
        <v>19</v>
      </c>
      <c r="AZ83" s="171">
        <f t="shared" si="228"/>
        <v>19</v>
      </c>
      <c r="BA83" s="171">
        <f t="shared" si="228"/>
        <v>19</v>
      </c>
      <c r="BB83" s="171">
        <f t="shared" si="228"/>
        <v>19</v>
      </c>
      <c r="BC83" s="171">
        <f t="shared" si="228"/>
        <v>19</v>
      </c>
      <c r="BD83" s="171">
        <f t="shared" si="228"/>
        <v>19</v>
      </c>
      <c r="BE83" s="171">
        <f t="shared" si="228"/>
        <v>19</v>
      </c>
      <c r="BF83" s="171">
        <f t="shared" si="228"/>
        <v>19</v>
      </c>
      <c r="BG83" s="171">
        <f t="shared" si="228"/>
        <v>19</v>
      </c>
      <c r="BH83" s="171">
        <f t="shared" si="228"/>
        <v>19</v>
      </c>
    </row>
    <row r="84" spans="4:60" ht="18" customHeight="1" x14ac:dyDescent="0.25">
      <c r="D84" s="114"/>
      <c r="E84" s="114" t="s">
        <v>239</v>
      </c>
      <c r="AB84" s="171"/>
      <c r="AC84" s="114"/>
      <c r="AD84" s="158"/>
      <c r="AE84" s="172"/>
      <c r="AF84" s="172"/>
      <c r="AG84" s="172"/>
      <c r="AH84" s="171">
        <f t="shared" ref="AH84" si="230">ROUNDUP((AH$4+1-AH83)/12,0)</f>
        <v>1</v>
      </c>
      <c r="AI84" s="171">
        <f t="shared" ref="AI84" si="231">ROUNDUP((AI$4+1-AI83)/12,0)</f>
        <v>1</v>
      </c>
      <c r="AJ84" s="171">
        <f t="shared" ref="AJ84" si="232">ROUNDUP((AJ$4+1-AJ83)/12,0)</f>
        <v>1</v>
      </c>
      <c r="AK84" s="171">
        <f t="shared" ref="AK84" si="233">ROUNDUP((AK$4+1-AK83)/12,0)</f>
        <v>1</v>
      </c>
      <c r="AL84" s="171">
        <f t="shared" ref="AL84" si="234">ROUNDUP((AL$4+1-AL83)/12,0)</f>
        <v>1</v>
      </c>
      <c r="AM84" s="171">
        <f t="shared" ref="AM84" si="235">ROUNDUP((AM$4+1-AM83)/12,0)</f>
        <v>1</v>
      </c>
      <c r="AW84" s="171">
        <f>ROUNDUP((AW$4+1-AW83)/12,0)</f>
        <v>1</v>
      </c>
      <c r="AX84" s="171">
        <f t="shared" ref="AX84" si="236">ROUNDUP((AX$4+1-AX83)/12,0)</f>
        <v>1</v>
      </c>
      <c r="AY84" s="171">
        <f t="shared" ref="AY84" si="237">ROUNDUP((AY$4+1-AY83)/12,0)</f>
        <v>1</v>
      </c>
      <c r="AZ84" s="171">
        <f t="shared" ref="AZ84" si="238">ROUNDUP((AZ$4+1-AZ83)/12,0)</f>
        <v>1</v>
      </c>
      <c r="BA84" s="171">
        <f t="shared" ref="BA84" si="239">ROUNDUP((BA$4+1-BA83)/12,0)</f>
        <v>1</v>
      </c>
      <c r="BB84" s="171">
        <f t="shared" ref="BB84" si="240">ROUNDUP((BB$4+1-BB83)/12,0)</f>
        <v>1</v>
      </c>
      <c r="BC84" s="171">
        <f t="shared" ref="BC84" si="241">ROUNDUP((BC$4+1-BC83)/12,0)</f>
        <v>2</v>
      </c>
      <c r="BD84" s="171">
        <f t="shared" ref="BD84" si="242">ROUNDUP((BD$4+1-BD83)/12,0)</f>
        <v>2</v>
      </c>
      <c r="BE84" s="171">
        <f t="shared" ref="BE84" si="243">ROUNDUP((BE$4+1-BE83)/12,0)</f>
        <v>2</v>
      </c>
      <c r="BF84" s="171">
        <f t="shared" ref="BF84" si="244">ROUNDUP((BF$4+1-BF83)/12,0)</f>
        <v>2</v>
      </c>
      <c r="BG84" s="171">
        <f t="shared" ref="BG84" si="245">ROUNDUP((BG$4+1-BG83)/12,0)</f>
        <v>2</v>
      </c>
      <c r="BH84" s="171">
        <f t="shared" ref="BH84" si="246">ROUNDUP((BH$4+1-BH83)/12,0)</f>
        <v>2</v>
      </c>
    </row>
    <row r="85" spans="4:60" s="114" customFormat="1" ht="18" customHeight="1" x14ac:dyDescent="0.25">
      <c r="E85" s="114" t="s">
        <v>237</v>
      </c>
      <c r="AB85" s="171"/>
      <c r="AD85" s="158"/>
      <c r="AE85" s="172"/>
      <c r="AF85" s="172"/>
      <c r="AG85" s="172"/>
      <c r="AH85" s="171">
        <f>VDB(AH80,0,AH81,AH84-1,AH84,AH82,FALSE)</f>
        <v>1000</v>
      </c>
      <c r="AI85" s="171">
        <f t="shared" ref="AI85" si="247">VDB(AI80,0,AI81,AI84-1,AI84,AI82,FALSE)</f>
        <v>1000</v>
      </c>
      <c r="AJ85" s="171">
        <f t="shared" ref="AJ85" si="248">VDB(AJ80,0,AJ81,AJ84-1,AJ84,AJ82,FALSE)</f>
        <v>1000</v>
      </c>
      <c r="AK85" s="171">
        <f t="shared" ref="AK85" si="249">VDB(AK80,0,AK81,AK84-1,AK84,AK82,FALSE)</f>
        <v>1000</v>
      </c>
      <c r="AL85" s="171">
        <f t="shared" ref="AL85" si="250">VDB(AL80,0,AL81,AL84-1,AL84,AL82,FALSE)</f>
        <v>1000</v>
      </c>
      <c r="AM85" s="171">
        <f t="shared" ref="AM85" si="251">VDB(AM80,0,AM81,AM84-1,AM84,AM82,FALSE)</f>
        <v>1000</v>
      </c>
      <c r="AW85" s="171">
        <f t="shared" ref="AW85" si="252">VDB(AW80,0,AW81,AW84-1,AW84,AW82,FALSE)</f>
        <v>1000</v>
      </c>
      <c r="AX85" s="171">
        <f t="shared" ref="AX85" si="253">VDB(AX80,0,AX81,AX84-1,AX84,AX82,FALSE)</f>
        <v>1000</v>
      </c>
      <c r="AY85" s="171">
        <f t="shared" ref="AY85" si="254">VDB(AY80,0,AY81,AY84-1,AY84,AY82,FALSE)</f>
        <v>1000</v>
      </c>
      <c r="AZ85" s="171">
        <f t="shared" ref="AZ85" si="255">VDB(AZ80,0,AZ81,AZ84-1,AZ84,AZ82,FALSE)</f>
        <v>1000</v>
      </c>
      <c r="BA85" s="171">
        <f t="shared" ref="BA85" si="256">VDB(BA80,0,BA81,BA84-1,BA84,BA82,FALSE)</f>
        <v>1000</v>
      </c>
      <c r="BB85" s="171">
        <f t="shared" ref="BB85" si="257">VDB(BB80,0,BB81,BB84-1,BB84,BB82,FALSE)</f>
        <v>1000</v>
      </c>
      <c r="BC85" s="171">
        <f t="shared" ref="BC85" si="258">VDB(BC80,0,BC81,BC84-1,BC84,BC82,FALSE)</f>
        <v>1000</v>
      </c>
      <c r="BD85" s="171">
        <f t="shared" ref="BD85" si="259">VDB(BD80,0,BD81,BD84-1,BD84,BD82,FALSE)</f>
        <v>1000</v>
      </c>
      <c r="BE85" s="171">
        <f t="shared" ref="BE85" si="260">VDB(BE80,0,BE81,BE84-1,BE84,BE82,FALSE)</f>
        <v>1000</v>
      </c>
      <c r="BF85" s="171">
        <f t="shared" ref="BF85" si="261">VDB(BF80,0,BF81,BF84-1,BF84,BF82,FALSE)</f>
        <v>1000</v>
      </c>
      <c r="BG85" s="171">
        <f t="shared" ref="BG85" si="262">VDB(BG80,0,BG81,BG84-1,BG84,BG82,FALSE)</f>
        <v>1000</v>
      </c>
      <c r="BH85" s="171">
        <f t="shared" ref="BH85" si="263">VDB(BH80,0,BH81,BH84-1,BH84,BH82,FALSE)</f>
        <v>1000</v>
      </c>
    </row>
    <row r="86" spans="4:60" s="114" customFormat="1" ht="18" customHeight="1" x14ac:dyDescent="0.25">
      <c r="E86" s="114" t="s">
        <v>238</v>
      </c>
      <c r="AB86" s="171"/>
      <c r="AD86" s="158"/>
      <c r="AE86" s="172"/>
      <c r="AF86" s="172"/>
      <c r="AG86" s="172"/>
      <c r="AH86" s="171">
        <f>AH85/12</f>
        <v>83.333333333333329</v>
      </c>
      <c r="AI86" s="171">
        <f t="shared" ref="AI86" si="264">AI85/12</f>
        <v>83.333333333333329</v>
      </c>
      <c r="AJ86" s="171">
        <f t="shared" ref="AJ86" si="265">AJ85/12</f>
        <v>83.333333333333329</v>
      </c>
      <c r="AK86" s="171">
        <f t="shared" ref="AK86" si="266">AK85/12</f>
        <v>83.333333333333329</v>
      </c>
      <c r="AL86" s="171">
        <f t="shared" ref="AL86" si="267">AL85/12</f>
        <v>83.333333333333329</v>
      </c>
      <c r="AM86" s="171">
        <f t="shared" ref="AM86" si="268">AM85/12</f>
        <v>83.333333333333329</v>
      </c>
      <c r="AW86" s="171">
        <f t="shared" ref="AW86" si="269">AW85/12</f>
        <v>83.333333333333329</v>
      </c>
      <c r="AX86" s="171">
        <f t="shared" ref="AX86" si="270">AX85/12</f>
        <v>83.333333333333329</v>
      </c>
      <c r="AY86" s="171">
        <f t="shared" ref="AY86" si="271">AY85/12</f>
        <v>83.333333333333329</v>
      </c>
      <c r="AZ86" s="171">
        <f t="shared" ref="AZ86" si="272">AZ85/12</f>
        <v>83.333333333333329</v>
      </c>
      <c r="BA86" s="171">
        <f t="shared" ref="BA86" si="273">BA85/12</f>
        <v>83.333333333333329</v>
      </c>
      <c r="BB86" s="171">
        <f t="shared" ref="BB86" si="274">BB85/12</f>
        <v>83.333333333333329</v>
      </c>
      <c r="BC86" s="171">
        <f t="shared" ref="BC86" si="275">BC85/12</f>
        <v>83.333333333333329</v>
      </c>
      <c r="BD86" s="171">
        <f t="shared" ref="BD86" si="276">BD85/12</f>
        <v>83.333333333333329</v>
      </c>
      <c r="BE86" s="171">
        <f t="shared" ref="BE86" si="277">BE85/12</f>
        <v>83.333333333333329</v>
      </c>
      <c r="BF86" s="171">
        <f t="shared" ref="BF86" si="278">BF85/12</f>
        <v>83.333333333333329</v>
      </c>
      <c r="BG86" s="171">
        <f t="shared" ref="BG86" si="279">BG85/12</f>
        <v>83.333333333333329</v>
      </c>
      <c r="BH86" s="171">
        <f t="shared" ref="BH86" si="280">BH85/12</f>
        <v>83.333333333333329</v>
      </c>
    </row>
    <row r="87" spans="4:60" s="114" customFormat="1" ht="18" customHeight="1" x14ac:dyDescent="0.25">
      <c r="AB87" s="171"/>
      <c r="AD87" s="158"/>
      <c r="AE87" s="172"/>
      <c r="AF87" s="172"/>
      <c r="AG87" s="172"/>
      <c r="AH87" s="172"/>
      <c r="AI87" s="172"/>
      <c r="AJ87" s="172"/>
      <c r="AK87" s="172"/>
      <c r="AL87" s="172"/>
      <c r="AM87" s="172"/>
      <c r="AW87" s="171"/>
      <c r="AY87" s="158"/>
      <c r="AZ87" s="172"/>
      <c r="BA87" s="172"/>
      <c r="BB87" s="172"/>
      <c r="BC87" s="172"/>
      <c r="BD87" s="172"/>
      <c r="BE87" s="172"/>
      <c r="BF87" s="172"/>
      <c r="BG87" s="172"/>
      <c r="BH87" s="172"/>
    </row>
    <row r="88" spans="4:60" s="114" customFormat="1" ht="18" customHeight="1" thickBot="1" x14ac:dyDescent="0.3">
      <c r="D88" s="114" t="s">
        <v>317</v>
      </c>
      <c r="AB88" s="171"/>
      <c r="AD88" s="158"/>
      <c r="AE88" s="172"/>
      <c r="AF88" s="172"/>
      <c r="AG88" s="172"/>
      <c r="AH88" s="172"/>
      <c r="AI88" s="172"/>
      <c r="AJ88" s="172"/>
      <c r="AK88" s="172"/>
      <c r="AL88" s="172"/>
      <c r="AM88" s="172"/>
      <c r="AW88" s="171"/>
      <c r="AY88" s="158"/>
      <c r="AZ88" s="172"/>
      <c r="BA88" s="172"/>
      <c r="BB88" s="172"/>
      <c r="BC88" s="172"/>
      <c r="BD88" s="172"/>
      <c r="BE88" s="172"/>
      <c r="BF88" s="172"/>
      <c r="BG88" s="172"/>
      <c r="BH88" s="172"/>
    </row>
    <row r="89" spans="4:60" s="114" customFormat="1" ht="18" customHeight="1" thickBot="1" x14ac:dyDescent="0.3">
      <c r="E89" s="114" t="s">
        <v>313</v>
      </c>
      <c r="AB89" s="171"/>
      <c r="AD89" s="158"/>
      <c r="AE89" s="172"/>
      <c r="AF89" s="172"/>
      <c r="AG89" s="172"/>
      <c r="AH89" s="172"/>
      <c r="AI89" s="172"/>
      <c r="AJ89" s="172"/>
      <c r="AK89" s="173">
        <f>AK$57</f>
        <v>3000</v>
      </c>
      <c r="AL89" s="171">
        <f t="shared" ref="AL89:AM89" si="281">AK89</f>
        <v>3000</v>
      </c>
      <c r="AM89" s="171">
        <f t="shared" si="281"/>
        <v>3000</v>
      </c>
      <c r="AW89" s="174">
        <f>AM89</f>
        <v>3000</v>
      </c>
      <c r="AX89" s="171">
        <f t="shared" ref="AX89:BH89" si="282">AW89</f>
        <v>3000</v>
      </c>
      <c r="AY89" s="171">
        <f t="shared" si="282"/>
        <v>3000</v>
      </c>
      <c r="AZ89" s="171">
        <f t="shared" si="282"/>
        <v>3000</v>
      </c>
      <c r="BA89" s="171">
        <f t="shared" si="282"/>
        <v>3000</v>
      </c>
      <c r="BB89" s="171">
        <f t="shared" si="282"/>
        <v>3000</v>
      </c>
      <c r="BC89" s="171">
        <f t="shared" si="282"/>
        <v>3000</v>
      </c>
      <c r="BD89" s="171">
        <f t="shared" si="282"/>
        <v>3000</v>
      </c>
      <c r="BE89" s="171">
        <f t="shared" si="282"/>
        <v>3000</v>
      </c>
      <c r="BF89" s="171">
        <f t="shared" si="282"/>
        <v>3000</v>
      </c>
      <c r="BG89" s="171">
        <f t="shared" si="282"/>
        <v>3000</v>
      </c>
      <c r="BH89" s="171">
        <f t="shared" si="282"/>
        <v>3000</v>
      </c>
    </row>
    <row r="90" spans="4:60" s="114" customFormat="1" ht="18" customHeight="1" thickBot="1" x14ac:dyDescent="0.3">
      <c r="E90" s="114" t="s">
        <v>236</v>
      </c>
      <c r="AB90" s="171"/>
      <c r="AD90" s="158"/>
      <c r="AE90" s="172"/>
      <c r="AF90" s="172"/>
      <c r="AG90" s="172"/>
      <c r="AH90" s="172"/>
      <c r="AI90" s="172"/>
      <c r="AJ90" s="172"/>
      <c r="AK90" s="175">
        <f>$D$53</f>
        <v>3</v>
      </c>
      <c r="AL90" s="171">
        <f t="shared" ref="AL90:AM90" si="283">AK90</f>
        <v>3</v>
      </c>
      <c r="AM90" s="171">
        <f t="shared" si="283"/>
        <v>3</v>
      </c>
      <c r="AW90" s="176">
        <f t="shared" ref="AW90:AW91" si="284">AM90</f>
        <v>3</v>
      </c>
      <c r="AX90" s="171">
        <f t="shared" ref="AX90:BH90" si="285">AW90</f>
        <v>3</v>
      </c>
      <c r="AY90" s="171">
        <f t="shared" si="285"/>
        <v>3</v>
      </c>
      <c r="AZ90" s="171">
        <f t="shared" si="285"/>
        <v>3</v>
      </c>
      <c r="BA90" s="171">
        <f t="shared" si="285"/>
        <v>3</v>
      </c>
      <c r="BB90" s="171">
        <f t="shared" si="285"/>
        <v>3</v>
      </c>
      <c r="BC90" s="171">
        <f t="shared" si="285"/>
        <v>3</v>
      </c>
      <c r="BD90" s="171">
        <f t="shared" si="285"/>
        <v>3</v>
      </c>
      <c r="BE90" s="171">
        <f t="shared" si="285"/>
        <v>3</v>
      </c>
      <c r="BF90" s="171">
        <f t="shared" si="285"/>
        <v>3</v>
      </c>
      <c r="BG90" s="171">
        <f t="shared" si="285"/>
        <v>3</v>
      </c>
      <c r="BH90" s="171">
        <f t="shared" si="285"/>
        <v>3</v>
      </c>
    </row>
    <row r="91" spans="4:60" s="114" customFormat="1" ht="18" customHeight="1" thickBot="1" x14ac:dyDescent="0.3">
      <c r="E91" s="114" t="s">
        <v>157</v>
      </c>
      <c r="AB91" s="171"/>
      <c r="AD91" s="158"/>
      <c r="AE91" s="172"/>
      <c r="AF91" s="172"/>
      <c r="AG91" s="172"/>
      <c r="AH91" s="172"/>
      <c r="AI91" s="172"/>
      <c r="AJ91" s="172"/>
      <c r="AK91" s="177">
        <v>1</v>
      </c>
      <c r="AL91" s="172">
        <f t="shared" ref="AL91:AM91" si="286">AK91</f>
        <v>1</v>
      </c>
      <c r="AM91" s="172">
        <f t="shared" si="286"/>
        <v>1</v>
      </c>
      <c r="AW91" s="179">
        <f t="shared" si="284"/>
        <v>1</v>
      </c>
      <c r="AX91" s="172">
        <f t="shared" ref="AX91:BH91" si="287">AW91</f>
        <v>1</v>
      </c>
      <c r="AY91" s="172">
        <f t="shared" si="287"/>
        <v>1</v>
      </c>
      <c r="AZ91" s="172">
        <f t="shared" si="287"/>
        <v>1</v>
      </c>
      <c r="BA91" s="172">
        <f t="shared" si="287"/>
        <v>1</v>
      </c>
      <c r="BB91" s="172">
        <f t="shared" si="287"/>
        <v>1</v>
      </c>
      <c r="BC91" s="172">
        <f t="shared" si="287"/>
        <v>1</v>
      </c>
      <c r="BD91" s="172">
        <f t="shared" si="287"/>
        <v>1</v>
      </c>
      <c r="BE91" s="172">
        <f t="shared" si="287"/>
        <v>1</v>
      </c>
      <c r="BF91" s="172">
        <f t="shared" si="287"/>
        <v>1</v>
      </c>
      <c r="BG91" s="172">
        <f t="shared" si="287"/>
        <v>1</v>
      </c>
      <c r="BH91" s="172">
        <f t="shared" si="287"/>
        <v>1</v>
      </c>
    </row>
    <row r="92" spans="4:60" s="114" customFormat="1" ht="18" customHeight="1" thickBot="1" x14ac:dyDescent="0.3">
      <c r="E92" s="114" t="s">
        <v>315</v>
      </c>
      <c r="AB92" s="171"/>
      <c r="AD92" s="158"/>
      <c r="AE92" s="172"/>
      <c r="AF92" s="172"/>
      <c r="AG92" s="172"/>
      <c r="AH92" s="172"/>
      <c r="AI92" s="172"/>
      <c r="AJ92" s="172"/>
      <c r="AK92" s="175">
        <f>AK$4</f>
        <v>22</v>
      </c>
      <c r="AL92" s="171">
        <f t="shared" ref="AL92:AM92" si="288">AK92</f>
        <v>22</v>
      </c>
      <c r="AM92" s="171">
        <f t="shared" si="288"/>
        <v>22</v>
      </c>
      <c r="AW92" s="171">
        <f>AM92</f>
        <v>22</v>
      </c>
      <c r="AX92" s="171">
        <f>AW92</f>
        <v>22</v>
      </c>
      <c r="AY92" s="171">
        <f t="shared" ref="AY92:BH92" si="289">AX92</f>
        <v>22</v>
      </c>
      <c r="AZ92" s="171">
        <f t="shared" si="289"/>
        <v>22</v>
      </c>
      <c r="BA92" s="171">
        <f t="shared" si="289"/>
        <v>22</v>
      </c>
      <c r="BB92" s="171">
        <f t="shared" si="289"/>
        <v>22</v>
      </c>
      <c r="BC92" s="171">
        <f t="shared" si="289"/>
        <v>22</v>
      </c>
      <c r="BD92" s="171">
        <f t="shared" si="289"/>
        <v>22</v>
      </c>
      <c r="BE92" s="171">
        <f t="shared" si="289"/>
        <v>22</v>
      </c>
      <c r="BF92" s="171">
        <f t="shared" si="289"/>
        <v>22</v>
      </c>
      <c r="BG92" s="171">
        <f t="shared" si="289"/>
        <v>22</v>
      </c>
      <c r="BH92" s="171">
        <f t="shared" si="289"/>
        <v>22</v>
      </c>
    </row>
    <row r="93" spans="4:60" ht="18" customHeight="1" x14ac:dyDescent="0.25">
      <c r="D93" s="114"/>
      <c r="E93" s="114" t="s">
        <v>239</v>
      </c>
      <c r="AB93" s="171"/>
      <c r="AC93" s="114"/>
      <c r="AD93" s="158"/>
      <c r="AE93" s="172"/>
      <c r="AF93" s="172"/>
      <c r="AG93" s="172"/>
      <c r="AH93" s="172"/>
      <c r="AI93" s="172"/>
      <c r="AJ93" s="172"/>
      <c r="AK93" s="171">
        <f t="shared" ref="AK93" si="290">ROUNDUP((AK$4+1-AK92)/12,0)</f>
        <v>1</v>
      </c>
      <c r="AL93" s="171">
        <f t="shared" ref="AL93" si="291">ROUNDUP((AL$4+1-AL92)/12,0)</f>
        <v>1</v>
      </c>
      <c r="AM93" s="171">
        <f t="shared" ref="AM93" si="292">ROUNDUP((AM$4+1-AM92)/12,0)</f>
        <v>1</v>
      </c>
      <c r="AW93" s="171">
        <f>ROUNDUP((AW$4+1-AW92)/12,0)</f>
        <v>1</v>
      </c>
      <c r="AX93" s="171">
        <f t="shared" ref="AX93" si="293">ROUNDUP((AX$4+1-AX92)/12,0)</f>
        <v>1</v>
      </c>
      <c r="AY93" s="171">
        <f t="shared" ref="AY93" si="294">ROUNDUP((AY$4+1-AY92)/12,0)</f>
        <v>1</v>
      </c>
      <c r="AZ93" s="171">
        <f t="shared" ref="AZ93" si="295">ROUNDUP((AZ$4+1-AZ92)/12,0)</f>
        <v>1</v>
      </c>
      <c r="BA93" s="171">
        <f t="shared" ref="BA93" si="296">ROUNDUP((BA$4+1-BA92)/12,0)</f>
        <v>1</v>
      </c>
      <c r="BB93" s="171">
        <f t="shared" ref="BB93" si="297">ROUNDUP((BB$4+1-BB92)/12,0)</f>
        <v>1</v>
      </c>
      <c r="BC93" s="171">
        <f t="shared" ref="BC93" si="298">ROUNDUP((BC$4+1-BC92)/12,0)</f>
        <v>1</v>
      </c>
      <c r="BD93" s="171">
        <f t="shared" ref="BD93" si="299">ROUNDUP((BD$4+1-BD92)/12,0)</f>
        <v>1</v>
      </c>
      <c r="BE93" s="171">
        <f t="shared" ref="BE93" si="300">ROUNDUP((BE$4+1-BE92)/12,0)</f>
        <v>1</v>
      </c>
      <c r="BF93" s="171">
        <f t="shared" ref="BF93" si="301">ROUNDUP((BF$4+1-BF92)/12,0)</f>
        <v>2</v>
      </c>
      <c r="BG93" s="171">
        <f t="shared" ref="BG93" si="302">ROUNDUP((BG$4+1-BG92)/12,0)</f>
        <v>2</v>
      </c>
      <c r="BH93" s="171">
        <f t="shared" ref="BH93" si="303">ROUNDUP((BH$4+1-BH92)/12,0)</f>
        <v>2</v>
      </c>
    </row>
    <row r="94" spans="4:60" s="114" customFormat="1" ht="18" customHeight="1" x14ac:dyDescent="0.25">
      <c r="E94" s="114" t="s">
        <v>237</v>
      </c>
      <c r="AB94" s="171"/>
      <c r="AD94" s="158"/>
      <c r="AE94" s="172"/>
      <c r="AF94" s="172"/>
      <c r="AG94" s="172"/>
      <c r="AH94" s="172"/>
      <c r="AI94" s="172"/>
      <c r="AJ94" s="172"/>
      <c r="AK94" s="171">
        <f>VDB(AK89,0,AK90,AK93-1,AK93,AK91,FALSE)</f>
        <v>1000</v>
      </c>
      <c r="AL94" s="171">
        <f t="shared" ref="AL94" si="304">VDB(AL89,0,AL90,AL93-1,AL93,AL91,FALSE)</f>
        <v>1000</v>
      </c>
      <c r="AM94" s="171">
        <f t="shared" ref="AM94" si="305">VDB(AM89,0,AM90,AM93-1,AM93,AM91,FALSE)</f>
        <v>1000</v>
      </c>
      <c r="AW94" s="171">
        <f t="shared" ref="AW94" si="306">VDB(AW89,0,AW90,AW93-1,AW93,AW91,FALSE)</f>
        <v>1000</v>
      </c>
      <c r="AX94" s="171">
        <f t="shared" ref="AX94" si="307">VDB(AX89,0,AX90,AX93-1,AX93,AX91,FALSE)</f>
        <v>1000</v>
      </c>
      <c r="AY94" s="171">
        <f t="shared" ref="AY94" si="308">VDB(AY89,0,AY90,AY93-1,AY93,AY91,FALSE)</f>
        <v>1000</v>
      </c>
      <c r="AZ94" s="171">
        <f t="shared" ref="AZ94" si="309">VDB(AZ89,0,AZ90,AZ93-1,AZ93,AZ91,FALSE)</f>
        <v>1000</v>
      </c>
      <c r="BA94" s="171">
        <f t="shared" ref="BA94" si="310">VDB(BA89,0,BA90,BA93-1,BA93,BA91,FALSE)</f>
        <v>1000</v>
      </c>
      <c r="BB94" s="171">
        <f t="shared" ref="BB94" si="311">VDB(BB89,0,BB90,BB93-1,BB93,BB91,FALSE)</f>
        <v>1000</v>
      </c>
      <c r="BC94" s="171">
        <f t="shared" ref="BC94" si="312">VDB(BC89,0,BC90,BC93-1,BC93,BC91,FALSE)</f>
        <v>1000</v>
      </c>
      <c r="BD94" s="171">
        <f t="shared" ref="BD94" si="313">VDB(BD89,0,BD90,BD93-1,BD93,BD91,FALSE)</f>
        <v>1000</v>
      </c>
      <c r="BE94" s="171">
        <f t="shared" ref="BE94" si="314">VDB(BE89,0,BE90,BE93-1,BE93,BE91,FALSE)</f>
        <v>1000</v>
      </c>
      <c r="BF94" s="171">
        <f t="shared" ref="BF94" si="315">VDB(BF89,0,BF90,BF93-1,BF93,BF91,FALSE)</f>
        <v>1000</v>
      </c>
      <c r="BG94" s="171">
        <f t="shared" ref="BG94" si="316">VDB(BG89,0,BG90,BG93-1,BG93,BG91,FALSE)</f>
        <v>1000</v>
      </c>
      <c r="BH94" s="171">
        <f t="shared" ref="BH94" si="317">VDB(BH89,0,BH90,BH93-1,BH93,BH91,FALSE)</f>
        <v>1000</v>
      </c>
    </row>
    <row r="95" spans="4:60" s="114" customFormat="1" ht="18" customHeight="1" x14ac:dyDescent="0.25">
      <c r="E95" s="114" t="s">
        <v>238</v>
      </c>
      <c r="AB95" s="171"/>
      <c r="AD95" s="158"/>
      <c r="AE95" s="172"/>
      <c r="AF95" s="172"/>
      <c r="AG95" s="172"/>
      <c r="AH95" s="172"/>
      <c r="AI95" s="172"/>
      <c r="AJ95" s="172"/>
      <c r="AK95" s="171">
        <f>AK94/12</f>
        <v>83.333333333333329</v>
      </c>
      <c r="AL95" s="171">
        <f t="shared" ref="AL95" si="318">AL94/12</f>
        <v>83.333333333333329</v>
      </c>
      <c r="AM95" s="171">
        <f t="shared" ref="AM95" si="319">AM94/12</f>
        <v>83.333333333333329</v>
      </c>
      <c r="AW95" s="171">
        <f t="shared" ref="AW95" si="320">AW94/12</f>
        <v>83.333333333333329</v>
      </c>
      <c r="AX95" s="171">
        <f t="shared" ref="AX95" si="321">AX94/12</f>
        <v>83.333333333333329</v>
      </c>
      <c r="AY95" s="171">
        <f t="shared" ref="AY95" si="322">AY94/12</f>
        <v>83.333333333333329</v>
      </c>
      <c r="AZ95" s="171">
        <f t="shared" ref="AZ95" si="323">AZ94/12</f>
        <v>83.333333333333329</v>
      </c>
      <c r="BA95" s="171">
        <f t="shared" ref="BA95" si="324">BA94/12</f>
        <v>83.333333333333329</v>
      </c>
      <c r="BB95" s="171">
        <f t="shared" ref="BB95" si="325">BB94/12</f>
        <v>83.333333333333329</v>
      </c>
      <c r="BC95" s="171">
        <f t="shared" ref="BC95" si="326">BC94/12</f>
        <v>83.333333333333329</v>
      </c>
      <c r="BD95" s="171">
        <f t="shared" ref="BD95" si="327">BD94/12</f>
        <v>83.333333333333329</v>
      </c>
      <c r="BE95" s="171">
        <f t="shared" ref="BE95" si="328">BE94/12</f>
        <v>83.333333333333329</v>
      </c>
      <c r="BF95" s="171">
        <f t="shared" ref="BF95" si="329">BF94/12</f>
        <v>83.333333333333329</v>
      </c>
      <c r="BG95" s="171">
        <f t="shared" ref="BG95" si="330">BG94/12</f>
        <v>83.333333333333329</v>
      </c>
      <c r="BH95" s="171">
        <f t="shared" ref="BH95" si="331">BH94/12</f>
        <v>83.333333333333329</v>
      </c>
    </row>
    <row r="96" spans="4:60" s="114" customFormat="1" ht="18" customHeight="1" x14ac:dyDescent="0.25">
      <c r="AB96" s="171"/>
      <c r="AD96" s="158"/>
      <c r="AE96" s="172"/>
      <c r="AF96" s="172"/>
      <c r="AG96" s="172"/>
      <c r="AH96" s="172"/>
      <c r="AI96" s="172"/>
      <c r="AJ96" s="172"/>
      <c r="AK96" s="172"/>
      <c r="AL96" s="172"/>
      <c r="AM96" s="172"/>
      <c r="AW96" s="171"/>
      <c r="AY96" s="158"/>
      <c r="AZ96" s="172"/>
      <c r="BA96" s="172"/>
      <c r="BB96" s="172"/>
      <c r="BC96" s="172"/>
      <c r="BD96" s="172"/>
      <c r="BE96" s="172"/>
      <c r="BF96" s="172"/>
      <c r="BG96" s="172"/>
      <c r="BH96" s="172"/>
    </row>
    <row r="97" spans="4:60" s="114" customFormat="1" ht="18" customHeight="1" thickBot="1" x14ac:dyDescent="0.3">
      <c r="D97" s="114" t="s">
        <v>318</v>
      </c>
      <c r="AB97" s="171"/>
      <c r="AD97" s="158"/>
      <c r="AE97" s="172"/>
      <c r="AF97" s="172"/>
      <c r="AG97" s="172"/>
      <c r="AH97" s="172"/>
      <c r="AI97" s="172"/>
      <c r="AJ97" s="172"/>
      <c r="AK97" s="172"/>
      <c r="AL97" s="172"/>
      <c r="AM97" s="172"/>
      <c r="AW97" s="171"/>
      <c r="AY97" s="158"/>
      <c r="AZ97" s="172"/>
      <c r="BA97" s="172"/>
      <c r="BB97" s="172"/>
      <c r="BC97" s="172"/>
      <c r="BD97" s="172"/>
      <c r="BE97" s="172"/>
      <c r="BF97" s="172"/>
      <c r="BG97" s="172"/>
      <c r="BH97" s="172"/>
    </row>
    <row r="98" spans="4:60" s="114" customFormat="1" ht="18" customHeight="1" thickBot="1" x14ac:dyDescent="0.3">
      <c r="E98" s="114" t="s">
        <v>313</v>
      </c>
      <c r="AB98" s="173">
        <f>AB$57</f>
        <v>3000</v>
      </c>
      <c r="AC98" s="171">
        <f>AB98</f>
        <v>3000</v>
      </c>
      <c r="AD98" s="171">
        <f t="shared" ref="AD98:AM98" si="332">AC98</f>
        <v>3000</v>
      </c>
      <c r="AE98" s="171">
        <f t="shared" si="332"/>
        <v>3000</v>
      </c>
      <c r="AF98" s="171">
        <f t="shared" si="332"/>
        <v>3000</v>
      </c>
      <c r="AG98" s="171">
        <f t="shared" si="332"/>
        <v>3000</v>
      </c>
      <c r="AH98" s="171">
        <f t="shared" si="332"/>
        <v>3000</v>
      </c>
      <c r="AI98" s="171">
        <f t="shared" si="332"/>
        <v>3000</v>
      </c>
      <c r="AJ98" s="171">
        <f t="shared" si="332"/>
        <v>3000</v>
      </c>
      <c r="AK98" s="171">
        <f t="shared" si="332"/>
        <v>3000</v>
      </c>
      <c r="AL98" s="171">
        <f t="shared" si="332"/>
        <v>3000</v>
      </c>
      <c r="AM98" s="171">
        <f t="shared" si="332"/>
        <v>3000</v>
      </c>
      <c r="AW98" s="173">
        <f>AW$57</f>
        <v>3000</v>
      </c>
      <c r="AX98" s="171">
        <f t="shared" ref="AX98:BH98" si="333">AW98</f>
        <v>3000</v>
      </c>
      <c r="AY98" s="171">
        <f t="shared" si="333"/>
        <v>3000</v>
      </c>
      <c r="AZ98" s="171">
        <f t="shared" si="333"/>
        <v>3000</v>
      </c>
      <c r="BA98" s="171">
        <f t="shared" si="333"/>
        <v>3000</v>
      </c>
      <c r="BB98" s="171">
        <f t="shared" si="333"/>
        <v>3000</v>
      </c>
      <c r="BC98" s="171">
        <f t="shared" si="333"/>
        <v>3000</v>
      </c>
      <c r="BD98" s="171">
        <f t="shared" si="333"/>
        <v>3000</v>
      </c>
      <c r="BE98" s="171">
        <f t="shared" si="333"/>
        <v>3000</v>
      </c>
      <c r="BF98" s="171">
        <f t="shared" si="333"/>
        <v>3000</v>
      </c>
      <c r="BG98" s="171">
        <f t="shared" si="333"/>
        <v>3000</v>
      </c>
      <c r="BH98" s="171">
        <f t="shared" si="333"/>
        <v>3000</v>
      </c>
    </row>
    <row r="99" spans="4:60" s="114" customFormat="1" ht="18" customHeight="1" thickBot="1" x14ac:dyDescent="0.3">
      <c r="E99" s="114" t="s">
        <v>236</v>
      </c>
      <c r="AB99" s="175">
        <f>$D$53</f>
        <v>3</v>
      </c>
      <c r="AC99" s="171">
        <f>AB99</f>
        <v>3</v>
      </c>
      <c r="AD99" s="171">
        <f t="shared" ref="AD99:AM99" si="334">AC99</f>
        <v>3</v>
      </c>
      <c r="AE99" s="171">
        <f t="shared" si="334"/>
        <v>3</v>
      </c>
      <c r="AF99" s="171">
        <f t="shared" si="334"/>
        <v>3</v>
      </c>
      <c r="AG99" s="171">
        <f t="shared" si="334"/>
        <v>3</v>
      </c>
      <c r="AH99" s="171">
        <f t="shared" si="334"/>
        <v>3</v>
      </c>
      <c r="AI99" s="171">
        <f t="shared" si="334"/>
        <v>3</v>
      </c>
      <c r="AJ99" s="171">
        <f t="shared" si="334"/>
        <v>3</v>
      </c>
      <c r="AK99" s="171">
        <f t="shared" si="334"/>
        <v>3</v>
      </c>
      <c r="AL99" s="171">
        <f t="shared" si="334"/>
        <v>3</v>
      </c>
      <c r="AM99" s="171">
        <f t="shared" si="334"/>
        <v>3</v>
      </c>
      <c r="AW99" s="175">
        <f>$D$53</f>
        <v>3</v>
      </c>
      <c r="AX99" s="171">
        <f t="shared" ref="AX99:BH99" si="335">AW99</f>
        <v>3</v>
      </c>
      <c r="AY99" s="171">
        <f t="shared" si="335"/>
        <v>3</v>
      </c>
      <c r="AZ99" s="171">
        <f t="shared" si="335"/>
        <v>3</v>
      </c>
      <c r="BA99" s="171">
        <f t="shared" si="335"/>
        <v>3</v>
      </c>
      <c r="BB99" s="171">
        <f t="shared" si="335"/>
        <v>3</v>
      </c>
      <c r="BC99" s="171">
        <f t="shared" si="335"/>
        <v>3</v>
      </c>
      <c r="BD99" s="171">
        <f t="shared" si="335"/>
        <v>3</v>
      </c>
      <c r="BE99" s="171">
        <f t="shared" si="335"/>
        <v>3</v>
      </c>
      <c r="BF99" s="171">
        <f t="shared" si="335"/>
        <v>3</v>
      </c>
      <c r="BG99" s="171">
        <f t="shared" si="335"/>
        <v>3</v>
      </c>
      <c r="BH99" s="171">
        <f t="shared" si="335"/>
        <v>3</v>
      </c>
    </row>
    <row r="100" spans="4:60" s="114" customFormat="1" ht="18" customHeight="1" thickBot="1" x14ac:dyDescent="0.3">
      <c r="E100" s="114" t="s">
        <v>157</v>
      </c>
      <c r="AB100" s="177">
        <v>1</v>
      </c>
      <c r="AC100" s="172">
        <f>AB100</f>
        <v>1</v>
      </c>
      <c r="AD100" s="172">
        <f t="shared" ref="AD100:AM100" si="336">AC100</f>
        <v>1</v>
      </c>
      <c r="AE100" s="172">
        <f t="shared" si="336"/>
        <v>1</v>
      </c>
      <c r="AF100" s="172">
        <f t="shared" si="336"/>
        <v>1</v>
      </c>
      <c r="AG100" s="172">
        <f t="shared" si="336"/>
        <v>1</v>
      </c>
      <c r="AH100" s="172">
        <f t="shared" si="336"/>
        <v>1</v>
      </c>
      <c r="AI100" s="172">
        <f t="shared" si="336"/>
        <v>1</v>
      </c>
      <c r="AJ100" s="172">
        <f t="shared" si="336"/>
        <v>1</v>
      </c>
      <c r="AK100" s="172">
        <f t="shared" si="336"/>
        <v>1</v>
      </c>
      <c r="AL100" s="172">
        <f t="shared" si="336"/>
        <v>1</v>
      </c>
      <c r="AM100" s="172">
        <f t="shared" si="336"/>
        <v>1</v>
      </c>
      <c r="AW100" s="177">
        <v>1</v>
      </c>
      <c r="AX100" s="172">
        <f t="shared" ref="AX100:BH100" si="337">AW100</f>
        <v>1</v>
      </c>
      <c r="AY100" s="172">
        <f t="shared" si="337"/>
        <v>1</v>
      </c>
      <c r="AZ100" s="172">
        <f t="shared" si="337"/>
        <v>1</v>
      </c>
      <c r="BA100" s="172">
        <f t="shared" si="337"/>
        <v>1</v>
      </c>
      <c r="BB100" s="172">
        <f t="shared" si="337"/>
        <v>1</v>
      </c>
      <c r="BC100" s="172">
        <f t="shared" si="337"/>
        <v>1</v>
      </c>
      <c r="BD100" s="172">
        <f t="shared" si="337"/>
        <v>1</v>
      </c>
      <c r="BE100" s="172">
        <f t="shared" si="337"/>
        <v>1</v>
      </c>
      <c r="BF100" s="172">
        <f t="shared" si="337"/>
        <v>1</v>
      </c>
      <c r="BG100" s="172">
        <f t="shared" si="337"/>
        <v>1</v>
      </c>
      <c r="BH100" s="172">
        <f t="shared" si="337"/>
        <v>1</v>
      </c>
    </row>
    <row r="101" spans="4:60" s="114" customFormat="1" ht="18" customHeight="1" thickBot="1" x14ac:dyDescent="0.3">
      <c r="E101" s="114" t="s">
        <v>315</v>
      </c>
      <c r="AB101" s="175">
        <f>AB$4</f>
        <v>13</v>
      </c>
      <c r="AC101" s="171">
        <f>AB101</f>
        <v>13</v>
      </c>
      <c r="AD101" s="171">
        <f t="shared" ref="AD101:AM101" si="338">AC101</f>
        <v>13</v>
      </c>
      <c r="AE101" s="171">
        <f t="shared" si="338"/>
        <v>13</v>
      </c>
      <c r="AF101" s="171">
        <f t="shared" si="338"/>
        <v>13</v>
      </c>
      <c r="AG101" s="171">
        <f t="shared" si="338"/>
        <v>13</v>
      </c>
      <c r="AH101" s="171">
        <f t="shared" si="338"/>
        <v>13</v>
      </c>
      <c r="AI101" s="171">
        <f t="shared" si="338"/>
        <v>13</v>
      </c>
      <c r="AJ101" s="171">
        <f t="shared" si="338"/>
        <v>13</v>
      </c>
      <c r="AK101" s="171">
        <f t="shared" si="338"/>
        <v>13</v>
      </c>
      <c r="AL101" s="171">
        <f t="shared" si="338"/>
        <v>13</v>
      </c>
      <c r="AM101" s="171">
        <f t="shared" si="338"/>
        <v>13</v>
      </c>
      <c r="AW101" s="175">
        <f>AW$4</f>
        <v>25</v>
      </c>
      <c r="AX101" s="171">
        <f>AW101</f>
        <v>25</v>
      </c>
      <c r="AY101" s="171">
        <f t="shared" ref="AY101:BH101" si="339">AX101</f>
        <v>25</v>
      </c>
      <c r="AZ101" s="171">
        <f t="shared" si="339"/>
        <v>25</v>
      </c>
      <c r="BA101" s="171">
        <f t="shared" si="339"/>
        <v>25</v>
      </c>
      <c r="BB101" s="171">
        <f t="shared" si="339"/>
        <v>25</v>
      </c>
      <c r="BC101" s="171">
        <f t="shared" si="339"/>
        <v>25</v>
      </c>
      <c r="BD101" s="171">
        <f t="shared" si="339"/>
        <v>25</v>
      </c>
      <c r="BE101" s="171">
        <f t="shared" si="339"/>
        <v>25</v>
      </c>
      <c r="BF101" s="171">
        <f t="shared" si="339"/>
        <v>25</v>
      </c>
      <c r="BG101" s="171">
        <f t="shared" si="339"/>
        <v>25</v>
      </c>
      <c r="BH101" s="171">
        <f t="shared" si="339"/>
        <v>25</v>
      </c>
    </row>
    <row r="102" spans="4:60" ht="18" customHeight="1" x14ac:dyDescent="0.25">
      <c r="D102" s="114"/>
      <c r="E102" s="114" t="s">
        <v>239</v>
      </c>
      <c r="AB102" s="171">
        <f>ROUNDUP((AB$4+1-AB101)/12,0)</f>
        <v>1</v>
      </c>
      <c r="AC102" s="171">
        <f t="shared" ref="AC102" si="340">ROUNDUP((AC$4+1-AC101)/12,0)</f>
        <v>1</v>
      </c>
      <c r="AD102" s="171">
        <f t="shared" ref="AD102" si="341">ROUNDUP((AD$4+1-AD101)/12,0)</f>
        <v>1</v>
      </c>
      <c r="AE102" s="171">
        <f t="shared" ref="AE102" si="342">ROUNDUP((AE$4+1-AE101)/12,0)</f>
        <v>1</v>
      </c>
      <c r="AF102" s="171">
        <f t="shared" ref="AF102" si="343">ROUNDUP((AF$4+1-AF101)/12,0)</f>
        <v>1</v>
      </c>
      <c r="AG102" s="171">
        <f t="shared" ref="AG102" si="344">ROUNDUP((AG$4+1-AG101)/12,0)</f>
        <v>1</v>
      </c>
      <c r="AH102" s="171">
        <f t="shared" ref="AH102" si="345">ROUNDUP((AH$4+1-AH101)/12,0)</f>
        <v>1</v>
      </c>
      <c r="AI102" s="171">
        <f t="shared" ref="AI102" si="346">ROUNDUP((AI$4+1-AI101)/12,0)</f>
        <v>1</v>
      </c>
      <c r="AJ102" s="171">
        <f t="shared" ref="AJ102" si="347">ROUNDUP((AJ$4+1-AJ101)/12,0)</f>
        <v>1</v>
      </c>
      <c r="AK102" s="171">
        <f t="shared" ref="AK102" si="348">ROUNDUP((AK$4+1-AK101)/12,0)</f>
        <v>1</v>
      </c>
      <c r="AL102" s="171">
        <f t="shared" ref="AL102" si="349">ROUNDUP((AL$4+1-AL101)/12,0)</f>
        <v>1</v>
      </c>
      <c r="AM102" s="171">
        <f t="shared" ref="AM102" si="350">ROUNDUP((AM$4+1-AM101)/12,0)</f>
        <v>1</v>
      </c>
      <c r="AW102" s="171">
        <f>ROUNDUP((AW$4+1-AW101)/12,0)</f>
        <v>1</v>
      </c>
      <c r="AX102" s="171">
        <f t="shared" ref="AX102" si="351">ROUNDUP((AX$4+1-AX101)/12,0)</f>
        <v>1</v>
      </c>
      <c r="AY102" s="171">
        <f t="shared" ref="AY102" si="352">ROUNDUP((AY$4+1-AY101)/12,0)</f>
        <v>1</v>
      </c>
      <c r="AZ102" s="171">
        <f t="shared" ref="AZ102" si="353">ROUNDUP((AZ$4+1-AZ101)/12,0)</f>
        <v>1</v>
      </c>
      <c r="BA102" s="171">
        <f t="shared" ref="BA102" si="354">ROUNDUP((BA$4+1-BA101)/12,0)</f>
        <v>1</v>
      </c>
      <c r="BB102" s="171">
        <f t="shared" ref="BB102" si="355">ROUNDUP((BB$4+1-BB101)/12,0)</f>
        <v>1</v>
      </c>
      <c r="BC102" s="171">
        <f t="shared" ref="BC102" si="356">ROUNDUP((BC$4+1-BC101)/12,0)</f>
        <v>1</v>
      </c>
      <c r="BD102" s="171">
        <f t="shared" ref="BD102" si="357">ROUNDUP((BD$4+1-BD101)/12,0)</f>
        <v>1</v>
      </c>
      <c r="BE102" s="171">
        <f t="shared" ref="BE102" si="358">ROUNDUP((BE$4+1-BE101)/12,0)</f>
        <v>1</v>
      </c>
      <c r="BF102" s="171">
        <f t="shared" ref="BF102" si="359">ROUNDUP((BF$4+1-BF101)/12,0)</f>
        <v>1</v>
      </c>
      <c r="BG102" s="171">
        <f t="shared" ref="BG102" si="360">ROUNDUP((BG$4+1-BG101)/12,0)</f>
        <v>1</v>
      </c>
      <c r="BH102" s="171">
        <f t="shared" ref="BH102" si="361">ROUNDUP((BH$4+1-BH101)/12,0)</f>
        <v>1</v>
      </c>
    </row>
    <row r="103" spans="4:60" s="114" customFormat="1" ht="18" customHeight="1" x14ac:dyDescent="0.25">
      <c r="E103" s="114" t="s">
        <v>237</v>
      </c>
      <c r="AB103" s="171">
        <f>VDB(AB98,0,AB99,AB102-1,AB102,AB100,FALSE)</f>
        <v>1000</v>
      </c>
      <c r="AC103" s="171">
        <f>VDB(AC98,0,AC99,AC102-1,AC102,AC100,FALSE)</f>
        <v>1000</v>
      </c>
      <c r="AD103" s="171">
        <f t="shared" ref="AD103" si="362">VDB(AD98,0,AD99,AD102-1,AD102,AD100,FALSE)</f>
        <v>1000</v>
      </c>
      <c r="AE103" s="171">
        <f t="shared" ref="AE103" si="363">VDB(AE98,0,AE99,AE102-1,AE102,AE100,FALSE)</f>
        <v>1000</v>
      </c>
      <c r="AF103" s="171">
        <f t="shared" ref="AF103" si="364">VDB(AF98,0,AF99,AF102-1,AF102,AF100,FALSE)</f>
        <v>1000</v>
      </c>
      <c r="AG103" s="171">
        <f t="shared" ref="AG103" si="365">VDB(AG98,0,AG99,AG102-1,AG102,AG100,FALSE)</f>
        <v>1000</v>
      </c>
      <c r="AH103" s="171">
        <f t="shared" ref="AH103" si="366">VDB(AH98,0,AH99,AH102-1,AH102,AH100,FALSE)</f>
        <v>1000</v>
      </c>
      <c r="AI103" s="171">
        <f t="shared" ref="AI103" si="367">VDB(AI98,0,AI99,AI102-1,AI102,AI100,FALSE)</f>
        <v>1000</v>
      </c>
      <c r="AJ103" s="171">
        <f t="shared" ref="AJ103" si="368">VDB(AJ98,0,AJ99,AJ102-1,AJ102,AJ100,FALSE)</f>
        <v>1000</v>
      </c>
      <c r="AK103" s="171">
        <f t="shared" ref="AK103" si="369">VDB(AK98,0,AK99,AK102-1,AK102,AK100,FALSE)</f>
        <v>1000</v>
      </c>
      <c r="AL103" s="171">
        <f t="shared" ref="AL103" si="370">VDB(AL98,0,AL99,AL102-1,AL102,AL100,FALSE)</f>
        <v>1000</v>
      </c>
      <c r="AM103" s="171">
        <f t="shared" ref="AM103" si="371">VDB(AM98,0,AM99,AM102-1,AM102,AM100,FALSE)</f>
        <v>1000</v>
      </c>
      <c r="AW103" s="171">
        <f t="shared" ref="AW103" si="372">VDB(AW98,0,AW99,AW102-1,AW102,AW100,FALSE)</f>
        <v>1000</v>
      </c>
      <c r="AX103" s="171">
        <f t="shared" ref="AX103" si="373">VDB(AX98,0,AX99,AX102-1,AX102,AX100,FALSE)</f>
        <v>1000</v>
      </c>
      <c r="AY103" s="171">
        <f t="shared" ref="AY103" si="374">VDB(AY98,0,AY99,AY102-1,AY102,AY100,FALSE)</f>
        <v>1000</v>
      </c>
      <c r="AZ103" s="171">
        <f t="shared" ref="AZ103" si="375">VDB(AZ98,0,AZ99,AZ102-1,AZ102,AZ100,FALSE)</f>
        <v>1000</v>
      </c>
      <c r="BA103" s="171">
        <f t="shared" ref="BA103" si="376">VDB(BA98,0,BA99,BA102-1,BA102,BA100,FALSE)</f>
        <v>1000</v>
      </c>
      <c r="BB103" s="171">
        <f t="shared" ref="BB103" si="377">VDB(BB98,0,BB99,BB102-1,BB102,BB100,FALSE)</f>
        <v>1000</v>
      </c>
      <c r="BC103" s="171">
        <f t="shared" ref="BC103" si="378">VDB(BC98,0,BC99,BC102-1,BC102,BC100,FALSE)</f>
        <v>1000</v>
      </c>
      <c r="BD103" s="171">
        <f t="shared" ref="BD103" si="379">VDB(BD98,0,BD99,BD102-1,BD102,BD100,FALSE)</f>
        <v>1000</v>
      </c>
      <c r="BE103" s="171">
        <f t="shared" ref="BE103" si="380">VDB(BE98,0,BE99,BE102-1,BE102,BE100,FALSE)</f>
        <v>1000</v>
      </c>
      <c r="BF103" s="171">
        <f t="shared" ref="BF103" si="381">VDB(BF98,0,BF99,BF102-1,BF102,BF100,FALSE)</f>
        <v>1000</v>
      </c>
      <c r="BG103" s="171">
        <f t="shared" ref="BG103" si="382">VDB(BG98,0,BG99,BG102-1,BG102,BG100,FALSE)</f>
        <v>1000</v>
      </c>
      <c r="BH103" s="171">
        <f t="shared" ref="BH103" si="383">VDB(BH98,0,BH99,BH102-1,BH102,BH100,FALSE)</f>
        <v>1000</v>
      </c>
    </row>
    <row r="104" spans="4:60" s="114" customFormat="1" ht="18" customHeight="1" x14ac:dyDescent="0.25">
      <c r="E104" s="114" t="s">
        <v>238</v>
      </c>
      <c r="AB104" s="171">
        <f>AB103/12</f>
        <v>83.333333333333329</v>
      </c>
      <c r="AC104" s="171">
        <f>AC103/12</f>
        <v>83.333333333333329</v>
      </c>
      <c r="AD104" s="171">
        <f t="shared" ref="AD104" si="384">AD103/12</f>
        <v>83.333333333333329</v>
      </c>
      <c r="AE104" s="171">
        <f t="shared" ref="AE104" si="385">AE103/12</f>
        <v>83.333333333333329</v>
      </c>
      <c r="AF104" s="171">
        <f t="shared" ref="AF104" si="386">AF103/12</f>
        <v>83.333333333333329</v>
      </c>
      <c r="AG104" s="171">
        <f t="shared" ref="AG104" si="387">AG103/12</f>
        <v>83.333333333333329</v>
      </c>
      <c r="AH104" s="171">
        <f t="shared" ref="AH104" si="388">AH103/12</f>
        <v>83.333333333333329</v>
      </c>
      <c r="AI104" s="171">
        <f t="shared" ref="AI104" si="389">AI103/12</f>
        <v>83.333333333333329</v>
      </c>
      <c r="AJ104" s="171">
        <f t="shared" ref="AJ104" si="390">AJ103/12</f>
        <v>83.333333333333329</v>
      </c>
      <c r="AK104" s="171">
        <f t="shared" ref="AK104" si="391">AK103/12</f>
        <v>83.333333333333329</v>
      </c>
      <c r="AL104" s="171">
        <f t="shared" ref="AL104" si="392">AL103/12</f>
        <v>83.333333333333329</v>
      </c>
      <c r="AM104" s="171">
        <f t="shared" ref="AM104" si="393">AM103/12</f>
        <v>83.333333333333329</v>
      </c>
      <c r="AW104" s="171">
        <f t="shared" ref="AW104" si="394">AW103/12</f>
        <v>83.333333333333329</v>
      </c>
      <c r="AX104" s="171">
        <f t="shared" ref="AX104" si="395">AX103/12</f>
        <v>83.333333333333329</v>
      </c>
      <c r="AY104" s="171">
        <f t="shared" ref="AY104" si="396">AY103/12</f>
        <v>83.333333333333329</v>
      </c>
      <c r="AZ104" s="171">
        <f t="shared" ref="AZ104" si="397">AZ103/12</f>
        <v>83.333333333333329</v>
      </c>
      <c r="BA104" s="171">
        <f t="shared" ref="BA104" si="398">BA103/12</f>
        <v>83.333333333333329</v>
      </c>
      <c r="BB104" s="171">
        <f t="shared" ref="BB104" si="399">BB103/12</f>
        <v>83.333333333333329</v>
      </c>
      <c r="BC104" s="171">
        <f t="shared" ref="BC104" si="400">BC103/12</f>
        <v>83.333333333333329</v>
      </c>
      <c r="BD104" s="171">
        <f t="shared" ref="BD104" si="401">BD103/12</f>
        <v>83.333333333333329</v>
      </c>
      <c r="BE104" s="171">
        <f t="shared" ref="BE104" si="402">BE103/12</f>
        <v>83.333333333333329</v>
      </c>
      <c r="BF104" s="171">
        <f t="shared" ref="BF104" si="403">BF103/12</f>
        <v>83.333333333333329</v>
      </c>
      <c r="BG104" s="171">
        <f t="shared" ref="BG104" si="404">BG103/12</f>
        <v>83.333333333333329</v>
      </c>
      <c r="BH104" s="171">
        <f t="shared" ref="BH104" si="405">BH103/12</f>
        <v>83.333333333333329</v>
      </c>
    </row>
    <row r="105" spans="4:60" s="114" customFormat="1" ht="18" customHeight="1" x14ac:dyDescent="0.25">
      <c r="AB105" s="171"/>
      <c r="AD105" s="158"/>
      <c r="AE105" s="172"/>
      <c r="AF105" s="172"/>
      <c r="AG105" s="172"/>
      <c r="AH105" s="172"/>
      <c r="AI105" s="172"/>
      <c r="AJ105" s="172"/>
      <c r="AK105" s="172"/>
      <c r="AL105" s="172"/>
      <c r="AM105" s="172"/>
      <c r="AW105" s="171"/>
      <c r="AY105" s="158"/>
      <c r="AZ105" s="172"/>
      <c r="BA105" s="172"/>
      <c r="BB105" s="172"/>
      <c r="BC105" s="172"/>
      <c r="BD105" s="172"/>
      <c r="BE105" s="172"/>
      <c r="BF105" s="172"/>
      <c r="BG105" s="172"/>
      <c r="BH105" s="172"/>
    </row>
    <row r="106" spans="4:60" s="114" customFormat="1" ht="18" customHeight="1" thickBot="1" x14ac:dyDescent="0.3">
      <c r="D106" s="114" t="s">
        <v>319</v>
      </c>
      <c r="AB106" s="171"/>
      <c r="AD106" s="158"/>
      <c r="AE106" s="172"/>
      <c r="AF106" s="172"/>
      <c r="AG106" s="172"/>
      <c r="AH106" s="172"/>
      <c r="AI106" s="172"/>
      <c r="AJ106" s="172"/>
      <c r="AK106" s="172"/>
      <c r="AL106" s="172"/>
      <c r="AM106" s="172"/>
      <c r="AW106" s="171"/>
      <c r="AY106" s="158"/>
      <c r="AZ106" s="172"/>
      <c r="BA106" s="172"/>
      <c r="BB106" s="172"/>
      <c r="BC106" s="172"/>
      <c r="BD106" s="172"/>
      <c r="BE106" s="172"/>
      <c r="BF106" s="172"/>
      <c r="BG106" s="172"/>
      <c r="BH106" s="172"/>
    </row>
    <row r="107" spans="4:60" s="114" customFormat="1" ht="18" customHeight="1" thickBot="1" x14ac:dyDescent="0.3">
      <c r="E107" s="114" t="s">
        <v>313</v>
      </c>
      <c r="AB107" s="171"/>
      <c r="AD107" s="158"/>
      <c r="AE107" s="172"/>
      <c r="AF107" s="172"/>
      <c r="AG107" s="172"/>
      <c r="AH107" s="172"/>
      <c r="AI107" s="172"/>
      <c r="AJ107" s="172"/>
      <c r="AK107" s="172"/>
      <c r="AL107" s="172"/>
      <c r="AM107" s="172"/>
      <c r="AW107" s="171"/>
      <c r="AY107" s="158"/>
      <c r="AZ107" s="173">
        <f>AZ$57</f>
        <v>3000</v>
      </c>
      <c r="BA107" s="171">
        <f t="shared" ref="BA107:BH107" si="406">AZ107</f>
        <v>3000</v>
      </c>
      <c r="BB107" s="171">
        <f t="shared" si="406"/>
        <v>3000</v>
      </c>
      <c r="BC107" s="171">
        <f t="shared" si="406"/>
        <v>3000</v>
      </c>
      <c r="BD107" s="171">
        <f t="shared" si="406"/>
        <v>3000</v>
      </c>
      <c r="BE107" s="171">
        <f t="shared" si="406"/>
        <v>3000</v>
      </c>
      <c r="BF107" s="171">
        <f t="shared" si="406"/>
        <v>3000</v>
      </c>
      <c r="BG107" s="171">
        <f t="shared" si="406"/>
        <v>3000</v>
      </c>
      <c r="BH107" s="171">
        <f t="shared" si="406"/>
        <v>3000</v>
      </c>
    </row>
    <row r="108" spans="4:60" s="114" customFormat="1" ht="18" customHeight="1" thickBot="1" x14ac:dyDescent="0.3">
      <c r="E108" s="114" t="s">
        <v>236</v>
      </c>
      <c r="AB108" s="171"/>
      <c r="AD108" s="158"/>
      <c r="AE108" s="172"/>
      <c r="AF108" s="172"/>
      <c r="AG108" s="172"/>
      <c r="AH108" s="172"/>
      <c r="AI108" s="172"/>
      <c r="AJ108" s="172"/>
      <c r="AK108" s="172"/>
      <c r="AL108" s="172"/>
      <c r="AM108" s="172"/>
      <c r="AW108" s="171"/>
      <c r="AY108" s="158"/>
      <c r="AZ108" s="175">
        <f>$D$53</f>
        <v>3</v>
      </c>
      <c r="BA108" s="171">
        <f t="shared" ref="BA108:BH108" si="407">AZ108</f>
        <v>3</v>
      </c>
      <c r="BB108" s="171">
        <f t="shared" si="407"/>
        <v>3</v>
      </c>
      <c r="BC108" s="171">
        <f t="shared" si="407"/>
        <v>3</v>
      </c>
      <c r="BD108" s="171">
        <f t="shared" si="407"/>
        <v>3</v>
      </c>
      <c r="BE108" s="171">
        <f t="shared" si="407"/>
        <v>3</v>
      </c>
      <c r="BF108" s="171">
        <f t="shared" si="407"/>
        <v>3</v>
      </c>
      <c r="BG108" s="171">
        <f t="shared" si="407"/>
        <v>3</v>
      </c>
      <c r="BH108" s="171">
        <f t="shared" si="407"/>
        <v>3</v>
      </c>
    </row>
    <row r="109" spans="4:60" s="114" customFormat="1" ht="18" customHeight="1" thickBot="1" x14ac:dyDescent="0.3">
      <c r="E109" s="114" t="s">
        <v>157</v>
      </c>
      <c r="AB109" s="171"/>
      <c r="AD109" s="158"/>
      <c r="AE109" s="172"/>
      <c r="AF109" s="172"/>
      <c r="AG109" s="172"/>
      <c r="AH109" s="172"/>
      <c r="AI109" s="172"/>
      <c r="AJ109" s="172"/>
      <c r="AK109" s="172"/>
      <c r="AL109" s="172"/>
      <c r="AM109" s="172"/>
      <c r="AW109" s="171"/>
      <c r="AY109" s="158"/>
      <c r="AZ109" s="177">
        <v>1</v>
      </c>
      <c r="BA109" s="172">
        <f t="shared" ref="BA109:BH109" si="408">AZ109</f>
        <v>1</v>
      </c>
      <c r="BB109" s="172">
        <f t="shared" si="408"/>
        <v>1</v>
      </c>
      <c r="BC109" s="172">
        <f t="shared" si="408"/>
        <v>1</v>
      </c>
      <c r="BD109" s="172">
        <f t="shared" si="408"/>
        <v>1</v>
      </c>
      <c r="BE109" s="172">
        <f t="shared" si="408"/>
        <v>1</v>
      </c>
      <c r="BF109" s="172">
        <f t="shared" si="408"/>
        <v>1</v>
      </c>
      <c r="BG109" s="172">
        <f t="shared" si="408"/>
        <v>1</v>
      </c>
      <c r="BH109" s="172">
        <f t="shared" si="408"/>
        <v>1</v>
      </c>
    </row>
    <row r="110" spans="4:60" s="114" customFormat="1" ht="18" customHeight="1" thickBot="1" x14ac:dyDescent="0.3">
      <c r="E110" s="114" t="s">
        <v>315</v>
      </c>
      <c r="AB110" s="171"/>
      <c r="AD110" s="158"/>
      <c r="AE110" s="172"/>
      <c r="AF110" s="172"/>
      <c r="AG110" s="172"/>
      <c r="AH110" s="172"/>
      <c r="AI110" s="172"/>
      <c r="AJ110" s="172"/>
      <c r="AK110" s="172"/>
      <c r="AL110" s="172"/>
      <c r="AM110" s="172"/>
      <c r="AW110" s="171"/>
      <c r="AY110" s="158"/>
      <c r="AZ110" s="175">
        <f>AZ$4</f>
        <v>28</v>
      </c>
      <c r="BA110" s="171">
        <f t="shared" ref="BA110:BH110" si="409">AZ110</f>
        <v>28</v>
      </c>
      <c r="BB110" s="171">
        <f t="shared" si="409"/>
        <v>28</v>
      </c>
      <c r="BC110" s="171">
        <f t="shared" si="409"/>
        <v>28</v>
      </c>
      <c r="BD110" s="171">
        <f t="shared" si="409"/>
        <v>28</v>
      </c>
      <c r="BE110" s="171">
        <f t="shared" si="409"/>
        <v>28</v>
      </c>
      <c r="BF110" s="171">
        <f t="shared" si="409"/>
        <v>28</v>
      </c>
      <c r="BG110" s="171">
        <f t="shared" si="409"/>
        <v>28</v>
      </c>
      <c r="BH110" s="171">
        <f t="shared" si="409"/>
        <v>28</v>
      </c>
    </row>
    <row r="111" spans="4:60" ht="18" customHeight="1" x14ac:dyDescent="0.25">
      <c r="D111" s="114"/>
      <c r="E111" s="114" t="s">
        <v>239</v>
      </c>
      <c r="AB111" s="171"/>
      <c r="AC111" s="114"/>
      <c r="AD111" s="158"/>
      <c r="AE111" s="172"/>
      <c r="AF111" s="172"/>
      <c r="AG111" s="172"/>
      <c r="AH111" s="172"/>
      <c r="AI111" s="172"/>
      <c r="AJ111" s="172"/>
      <c r="AK111" s="172"/>
      <c r="AL111" s="172"/>
      <c r="AM111" s="172"/>
      <c r="AN111" s="114"/>
      <c r="AO111" s="114"/>
      <c r="AP111" s="114"/>
      <c r="AQ111" s="114"/>
      <c r="AR111" s="114"/>
      <c r="AS111" s="114"/>
      <c r="AT111" s="114"/>
      <c r="AU111" s="114"/>
      <c r="AV111" s="114"/>
      <c r="AW111" s="171"/>
      <c r="AX111" s="114"/>
      <c r="AY111" s="158"/>
      <c r="AZ111" s="171">
        <f t="shared" ref="AZ111" si="410">ROUNDUP((AZ$4+1-AZ110)/12,0)</f>
        <v>1</v>
      </c>
      <c r="BA111" s="171">
        <f t="shared" ref="BA111" si="411">ROUNDUP((BA$4+1-BA110)/12,0)</f>
        <v>1</v>
      </c>
      <c r="BB111" s="171">
        <f t="shared" ref="BB111" si="412">ROUNDUP((BB$4+1-BB110)/12,0)</f>
        <v>1</v>
      </c>
      <c r="BC111" s="171">
        <f t="shared" ref="BC111" si="413">ROUNDUP((BC$4+1-BC110)/12,0)</f>
        <v>1</v>
      </c>
      <c r="BD111" s="171">
        <f t="shared" ref="BD111" si="414">ROUNDUP((BD$4+1-BD110)/12,0)</f>
        <v>1</v>
      </c>
      <c r="BE111" s="171">
        <f t="shared" ref="BE111" si="415">ROUNDUP((BE$4+1-BE110)/12,0)</f>
        <v>1</v>
      </c>
      <c r="BF111" s="171">
        <f t="shared" ref="BF111" si="416">ROUNDUP((BF$4+1-BF110)/12,0)</f>
        <v>1</v>
      </c>
      <c r="BG111" s="171">
        <f t="shared" ref="BG111" si="417">ROUNDUP((BG$4+1-BG110)/12,0)</f>
        <v>1</v>
      </c>
      <c r="BH111" s="171">
        <f t="shared" ref="BH111" si="418">ROUNDUP((BH$4+1-BH110)/12,0)</f>
        <v>1</v>
      </c>
    </row>
    <row r="112" spans="4:60" s="114" customFormat="1" ht="18" customHeight="1" x14ac:dyDescent="0.25">
      <c r="E112" s="114" t="s">
        <v>237</v>
      </c>
      <c r="AB112" s="171"/>
      <c r="AD112" s="158"/>
      <c r="AE112" s="172"/>
      <c r="AF112" s="172"/>
      <c r="AG112" s="172"/>
      <c r="AH112" s="172"/>
      <c r="AI112" s="172"/>
      <c r="AJ112" s="172"/>
      <c r="AK112" s="172"/>
      <c r="AL112" s="172"/>
      <c r="AM112" s="172"/>
      <c r="AW112" s="171"/>
      <c r="AY112" s="158"/>
      <c r="AZ112" s="171">
        <f>VDB(AZ107,0,AZ108,AZ111-1,AZ111,AZ109,FALSE)</f>
        <v>1000</v>
      </c>
      <c r="BA112" s="171">
        <f t="shared" ref="BA112" si="419">VDB(BA107,0,BA108,BA111-1,BA111,BA109,FALSE)</f>
        <v>1000</v>
      </c>
      <c r="BB112" s="171">
        <f t="shared" ref="BB112" si="420">VDB(BB107,0,BB108,BB111-1,BB111,BB109,FALSE)</f>
        <v>1000</v>
      </c>
      <c r="BC112" s="171">
        <f t="shared" ref="BC112" si="421">VDB(BC107,0,BC108,BC111-1,BC111,BC109,FALSE)</f>
        <v>1000</v>
      </c>
      <c r="BD112" s="171">
        <f t="shared" ref="BD112" si="422">VDB(BD107,0,BD108,BD111-1,BD111,BD109,FALSE)</f>
        <v>1000</v>
      </c>
      <c r="BE112" s="171">
        <f t="shared" ref="BE112" si="423">VDB(BE107,0,BE108,BE111-1,BE111,BE109,FALSE)</f>
        <v>1000</v>
      </c>
      <c r="BF112" s="171">
        <f t="shared" ref="BF112" si="424">VDB(BF107,0,BF108,BF111-1,BF111,BF109,FALSE)</f>
        <v>1000</v>
      </c>
      <c r="BG112" s="171">
        <f t="shared" ref="BG112" si="425">VDB(BG107,0,BG108,BG111-1,BG111,BG109,FALSE)</f>
        <v>1000</v>
      </c>
      <c r="BH112" s="171">
        <f t="shared" ref="BH112" si="426">VDB(BH107,0,BH108,BH111-1,BH111,BH109,FALSE)</f>
        <v>1000</v>
      </c>
    </row>
    <row r="113" spans="4:60" s="114" customFormat="1" ht="18" customHeight="1" x14ac:dyDescent="0.25">
      <c r="E113" s="114" t="s">
        <v>238</v>
      </c>
      <c r="AB113" s="171"/>
      <c r="AD113" s="158"/>
      <c r="AE113" s="172"/>
      <c r="AF113" s="172"/>
      <c r="AG113" s="172"/>
      <c r="AH113" s="172"/>
      <c r="AI113" s="172"/>
      <c r="AJ113" s="172"/>
      <c r="AK113" s="172"/>
      <c r="AL113" s="172"/>
      <c r="AM113" s="172"/>
      <c r="AW113" s="171"/>
      <c r="AY113" s="158"/>
      <c r="AZ113" s="171">
        <f>AZ112/12</f>
        <v>83.333333333333329</v>
      </c>
      <c r="BA113" s="171">
        <f t="shared" ref="BA113" si="427">BA112/12</f>
        <v>83.333333333333329</v>
      </c>
      <c r="BB113" s="171">
        <f t="shared" ref="BB113" si="428">BB112/12</f>
        <v>83.333333333333329</v>
      </c>
      <c r="BC113" s="171">
        <f t="shared" ref="BC113" si="429">BC112/12</f>
        <v>83.333333333333329</v>
      </c>
      <c r="BD113" s="171">
        <f t="shared" ref="BD113" si="430">BD112/12</f>
        <v>83.333333333333329</v>
      </c>
      <c r="BE113" s="171">
        <f t="shared" ref="BE113" si="431">BE112/12</f>
        <v>83.333333333333329</v>
      </c>
      <c r="BF113" s="171">
        <f t="shared" ref="BF113" si="432">BF112/12</f>
        <v>83.333333333333329</v>
      </c>
      <c r="BG113" s="171">
        <f t="shared" ref="BG113" si="433">BG112/12</f>
        <v>83.333333333333329</v>
      </c>
      <c r="BH113" s="171">
        <f t="shared" ref="BH113" si="434">BH112/12</f>
        <v>83.333333333333329</v>
      </c>
    </row>
    <row r="114" spans="4:60" s="114" customFormat="1" ht="18" customHeight="1" x14ac:dyDescent="0.25">
      <c r="AB114" s="171"/>
      <c r="AD114" s="158"/>
      <c r="AE114" s="172"/>
      <c r="AF114" s="172"/>
      <c r="AG114" s="172"/>
      <c r="AH114" s="172"/>
      <c r="AI114" s="172"/>
      <c r="AJ114" s="172"/>
      <c r="AK114" s="172"/>
      <c r="AL114" s="172"/>
      <c r="AM114" s="172"/>
      <c r="AW114" s="171"/>
      <c r="AY114" s="158"/>
      <c r="AZ114" s="172"/>
      <c r="BA114" s="172"/>
      <c r="BB114" s="172"/>
      <c r="BC114" s="172"/>
      <c r="BD114" s="172"/>
      <c r="BE114" s="172"/>
      <c r="BF114" s="172"/>
      <c r="BG114" s="172"/>
      <c r="BH114" s="172"/>
    </row>
    <row r="115" spans="4:60" s="114" customFormat="1" ht="18" customHeight="1" thickBot="1" x14ac:dyDescent="0.3">
      <c r="D115" s="114" t="s">
        <v>320</v>
      </c>
      <c r="AB115" s="171"/>
      <c r="AD115" s="158"/>
      <c r="AE115" s="172"/>
      <c r="AF115" s="172"/>
      <c r="AG115" s="172"/>
      <c r="AH115" s="172"/>
      <c r="AI115" s="172"/>
      <c r="AJ115" s="172"/>
      <c r="AK115" s="172"/>
      <c r="AL115" s="172"/>
      <c r="AM115" s="172"/>
      <c r="AW115" s="171"/>
      <c r="AY115" s="158"/>
      <c r="AZ115" s="172"/>
      <c r="BA115" s="172"/>
      <c r="BB115" s="172"/>
      <c r="BC115" s="172"/>
      <c r="BD115" s="172"/>
      <c r="BE115" s="172"/>
      <c r="BF115" s="172"/>
      <c r="BG115" s="172"/>
      <c r="BH115" s="172"/>
    </row>
    <row r="116" spans="4:60" s="114" customFormat="1" ht="18" customHeight="1" thickBot="1" x14ac:dyDescent="0.3">
      <c r="E116" s="114" t="s">
        <v>313</v>
      </c>
      <c r="AB116" s="171"/>
      <c r="AD116" s="158"/>
      <c r="AE116" s="172"/>
      <c r="AF116" s="172"/>
      <c r="AG116" s="172"/>
      <c r="AH116" s="172"/>
      <c r="AI116" s="172"/>
      <c r="AJ116" s="172"/>
      <c r="AK116" s="172"/>
      <c r="AL116" s="172"/>
      <c r="AM116" s="172"/>
      <c r="AW116" s="171"/>
      <c r="AY116" s="158"/>
      <c r="AZ116" s="171"/>
      <c r="BA116" s="171"/>
      <c r="BB116" s="171"/>
      <c r="BC116" s="173">
        <f>BC$57</f>
        <v>3000</v>
      </c>
      <c r="BD116" s="171">
        <f t="shared" ref="BD116:BH116" si="435">BC116</f>
        <v>3000</v>
      </c>
      <c r="BE116" s="171">
        <f t="shared" si="435"/>
        <v>3000</v>
      </c>
      <c r="BF116" s="171">
        <f t="shared" si="435"/>
        <v>3000</v>
      </c>
      <c r="BG116" s="171">
        <f t="shared" si="435"/>
        <v>3000</v>
      </c>
      <c r="BH116" s="171">
        <f t="shared" si="435"/>
        <v>3000</v>
      </c>
    </row>
    <row r="117" spans="4:60" s="114" customFormat="1" ht="18" customHeight="1" thickBot="1" x14ac:dyDescent="0.3">
      <c r="E117" s="114" t="s">
        <v>236</v>
      </c>
      <c r="AB117" s="171"/>
      <c r="AD117" s="158"/>
      <c r="AE117" s="172"/>
      <c r="AF117" s="172"/>
      <c r="AG117" s="172"/>
      <c r="AH117" s="172"/>
      <c r="AI117" s="172"/>
      <c r="AJ117" s="172"/>
      <c r="AK117" s="172"/>
      <c r="AL117" s="172"/>
      <c r="AM117" s="172"/>
      <c r="AW117" s="171"/>
      <c r="AY117" s="158"/>
      <c r="AZ117" s="171"/>
      <c r="BA117" s="171"/>
      <c r="BB117" s="171"/>
      <c r="BC117" s="175">
        <f>$D$53</f>
        <v>3</v>
      </c>
      <c r="BD117" s="171">
        <f t="shared" ref="BD117:BH117" si="436">BC117</f>
        <v>3</v>
      </c>
      <c r="BE117" s="171">
        <f t="shared" si="436"/>
        <v>3</v>
      </c>
      <c r="BF117" s="171">
        <f t="shared" si="436"/>
        <v>3</v>
      </c>
      <c r="BG117" s="171">
        <f t="shared" si="436"/>
        <v>3</v>
      </c>
      <c r="BH117" s="171">
        <f t="shared" si="436"/>
        <v>3</v>
      </c>
    </row>
    <row r="118" spans="4:60" s="114" customFormat="1" ht="18" customHeight="1" thickBot="1" x14ac:dyDescent="0.3">
      <c r="E118" s="114" t="s">
        <v>157</v>
      </c>
      <c r="AB118" s="171"/>
      <c r="AD118" s="158"/>
      <c r="AE118" s="172"/>
      <c r="AF118" s="172"/>
      <c r="AG118" s="172"/>
      <c r="AH118" s="172"/>
      <c r="AI118" s="172"/>
      <c r="AJ118" s="172"/>
      <c r="AK118" s="172"/>
      <c r="AL118" s="172"/>
      <c r="AM118" s="172"/>
      <c r="AW118" s="171"/>
      <c r="AY118" s="158"/>
      <c r="AZ118" s="171"/>
      <c r="BA118" s="171"/>
      <c r="BB118" s="171"/>
      <c r="BC118" s="177">
        <v>1</v>
      </c>
      <c r="BD118" s="172">
        <f t="shared" ref="BD118:BH118" si="437">BC118</f>
        <v>1</v>
      </c>
      <c r="BE118" s="172">
        <f t="shared" si="437"/>
        <v>1</v>
      </c>
      <c r="BF118" s="172">
        <f t="shared" si="437"/>
        <v>1</v>
      </c>
      <c r="BG118" s="172">
        <f t="shared" si="437"/>
        <v>1</v>
      </c>
      <c r="BH118" s="172">
        <f t="shared" si="437"/>
        <v>1</v>
      </c>
    </row>
    <row r="119" spans="4:60" s="114" customFormat="1" ht="18" customHeight="1" thickBot="1" x14ac:dyDescent="0.3">
      <c r="E119" s="114" t="s">
        <v>315</v>
      </c>
      <c r="AB119" s="171"/>
      <c r="AD119" s="158"/>
      <c r="AE119" s="172"/>
      <c r="AF119" s="172"/>
      <c r="AG119" s="172"/>
      <c r="AH119" s="172"/>
      <c r="AI119" s="172"/>
      <c r="AJ119" s="172"/>
      <c r="AK119" s="172"/>
      <c r="AL119" s="172"/>
      <c r="AM119" s="172"/>
      <c r="AW119" s="171"/>
      <c r="AY119" s="158"/>
      <c r="AZ119" s="171"/>
      <c r="BA119" s="171"/>
      <c r="BB119" s="171"/>
      <c r="BC119" s="175">
        <f>BC$4</f>
        <v>31</v>
      </c>
      <c r="BD119" s="171">
        <f t="shared" ref="BD119:BH119" si="438">BC119</f>
        <v>31</v>
      </c>
      <c r="BE119" s="171">
        <f t="shared" si="438"/>
        <v>31</v>
      </c>
      <c r="BF119" s="171">
        <f t="shared" si="438"/>
        <v>31</v>
      </c>
      <c r="BG119" s="171">
        <f t="shared" si="438"/>
        <v>31</v>
      </c>
      <c r="BH119" s="171">
        <f t="shared" si="438"/>
        <v>31</v>
      </c>
    </row>
    <row r="120" spans="4:60" ht="18" customHeight="1" x14ac:dyDescent="0.25">
      <c r="D120" s="114"/>
      <c r="E120" s="114" t="s">
        <v>239</v>
      </c>
      <c r="AB120" s="171"/>
      <c r="AC120" s="114"/>
      <c r="AD120" s="158"/>
      <c r="AE120" s="172"/>
      <c r="AF120" s="172"/>
      <c r="AG120" s="172"/>
      <c r="AH120" s="172"/>
      <c r="AI120" s="172"/>
      <c r="AJ120" s="172"/>
      <c r="AK120" s="172"/>
      <c r="AL120" s="172"/>
      <c r="AM120" s="172"/>
      <c r="AN120" s="114"/>
      <c r="AO120" s="114"/>
      <c r="AP120" s="114"/>
      <c r="AQ120" s="114"/>
      <c r="AR120" s="114"/>
      <c r="AS120" s="114"/>
      <c r="AT120" s="114"/>
      <c r="AU120" s="114"/>
      <c r="AV120" s="114"/>
      <c r="AW120" s="171"/>
      <c r="AX120" s="114"/>
      <c r="AY120" s="158"/>
      <c r="AZ120" s="171"/>
      <c r="BA120" s="171"/>
      <c r="BB120" s="171"/>
      <c r="BC120" s="171">
        <f t="shared" ref="BC120" si="439">ROUNDUP((BC$4+1-BC119)/12,0)</f>
        <v>1</v>
      </c>
      <c r="BD120" s="171">
        <f t="shared" ref="BD120" si="440">ROUNDUP((BD$4+1-BD119)/12,0)</f>
        <v>1</v>
      </c>
      <c r="BE120" s="171">
        <f t="shared" ref="BE120" si="441">ROUNDUP((BE$4+1-BE119)/12,0)</f>
        <v>1</v>
      </c>
      <c r="BF120" s="171">
        <f t="shared" ref="BF120" si="442">ROUNDUP((BF$4+1-BF119)/12,0)</f>
        <v>1</v>
      </c>
      <c r="BG120" s="171">
        <f t="shared" ref="BG120" si="443">ROUNDUP((BG$4+1-BG119)/12,0)</f>
        <v>1</v>
      </c>
      <c r="BH120" s="171">
        <f t="shared" ref="BH120" si="444">ROUNDUP((BH$4+1-BH119)/12,0)</f>
        <v>1</v>
      </c>
    </row>
    <row r="121" spans="4:60" s="114" customFormat="1" ht="18" customHeight="1" x14ac:dyDescent="0.25">
      <c r="E121" s="114" t="s">
        <v>237</v>
      </c>
      <c r="AB121" s="171"/>
      <c r="AD121" s="158"/>
      <c r="AE121" s="172"/>
      <c r="AF121" s="172"/>
      <c r="AG121" s="172"/>
      <c r="AH121" s="172"/>
      <c r="AI121" s="172"/>
      <c r="AJ121" s="172"/>
      <c r="AK121" s="172"/>
      <c r="AL121" s="172"/>
      <c r="AM121" s="172"/>
      <c r="AW121" s="171"/>
      <c r="AY121" s="158"/>
      <c r="AZ121" s="171"/>
      <c r="BA121" s="171"/>
      <c r="BB121" s="171"/>
      <c r="BC121" s="171">
        <f>VDB(BC116,0,BC117,BC120-1,BC120,BC118,FALSE)</f>
        <v>1000</v>
      </c>
      <c r="BD121" s="171">
        <f t="shared" ref="BD121" si="445">VDB(BD116,0,BD117,BD120-1,BD120,BD118,FALSE)</f>
        <v>1000</v>
      </c>
      <c r="BE121" s="171">
        <f t="shared" ref="BE121" si="446">VDB(BE116,0,BE117,BE120-1,BE120,BE118,FALSE)</f>
        <v>1000</v>
      </c>
      <c r="BF121" s="171">
        <f t="shared" ref="BF121" si="447">VDB(BF116,0,BF117,BF120-1,BF120,BF118,FALSE)</f>
        <v>1000</v>
      </c>
      <c r="BG121" s="171">
        <f t="shared" ref="BG121" si="448">VDB(BG116,0,BG117,BG120-1,BG120,BG118,FALSE)</f>
        <v>1000</v>
      </c>
      <c r="BH121" s="171">
        <f t="shared" ref="BH121" si="449">VDB(BH116,0,BH117,BH120-1,BH120,BH118,FALSE)</f>
        <v>1000</v>
      </c>
    </row>
    <row r="122" spans="4:60" s="114" customFormat="1" ht="18" customHeight="1" x14ac:dyDescent="0.25">
      <c r="E122" s="114" t="s">
        <v>238</v>
      </c>
      <c r="AB122" s="171"/>
      <c r="AD122" s="158"/>
      <c r="AE122" s="172"/>
      <c r="AF122" s="172"/>
      <c r="AG122" s="172"/>
      <c r="AH122" s="172"/>
      <c r="AI122" s="172"/>
      <c r="AJ122" s="172"/>
      <c r="AK122" s="172"/>
      <c r="AL122" s="172"/>
      <c r="AM122" s="172"/>
      <c r="AW122" s="171"/>
      <c r="AY122" s="158"/>
      <c r="AZ122" s="171"/>
      <c r="BA122" s="171"/>
      <c r="BB122" s="171"/>
      <c r="BC122" s="171">
        <f>BC121/12</f>
        <v>83.333333333333329</v>
      </c>
      <c r="BD122" s="171">
        <f t="shared" ref="BD122" si="450">BD121/12</f>
        <v>83.333333333333329</v>
      </c>
      <c r="BE122" s="171">
        <f t="shared" ref="BE122" si="451">BE121/12</f>
        <v>83.333333333333329</v>
      </c>
      <c r="BF122" s="171">
        <f t="shared" ref="BF122" si="452">BF121/12</f>
        <v>83.333333333333329</v>
      </c>
      <c r="BG122" s="171">
        <f t="shared" ref="BG122" si="453">BG121/12</f>
        <v>83.333333333333329</v>
      </c>
      <c r="BH122" s="171">
        <f t="shared" ref="BH122" si="454">BH121/12</f>
        <v>83.333333333333329</v>
      </c>
    </row>
    <row r="123" spans="4:60" s="114" customFormat="1" ht="18" customHeight="1" x14ac:dyDescent="0.25">
      <c r="AB123" s="171"/>
      <c r="AD123" s="158"/>
      <c r="AE123" s="172"/>
      <c r="AF123" s="172"/>
      <c r="AG123" s="172"/>
      <c r="AH123" s="172"/>
      <c r="AI123" s="172"/>
      <c r="AJ123" s="172"/>
      <c r="AK123" s="172"/>
      <c r="AL123" s="172"/>
      <c r="AM123" s="172"/>
      <c r="AW123" s="171"/>
      <c r="AY123" s="158"/>
      <c r="AZ123" s="171"/>
      <c r="BA123" s="171"/>
      <c r="BB123" s="171"/>
      <c r="BC123" s="172"/>
      <c r="BD123" s="172"/>
      <c r="BE123" s="172"/>
      <c r="BF123" s="172"/>
      <c r="BG123" s="172"/>
      <c r="BH123" s="172"/>
    </row>
    <row r="124" spans="4:60" s="114" customFormat="1" ht="18" customHeight="1" thickBot="1" x14ac:dyDescent="0.3">
      <c r="D124" s="114" t="s">
        <v>321</v>
      </c>
      <c r="AB124" s="171"/>
      <c r="AD124" s="158"/>
      <c r="AE124" s="172"/>
      <c r="AF124" s="172"/>
      <c r="AG124" s="172"/>
      <c r="AH124" s="172"/>
      <c r="AI124" s="172"/>
      <c r="AJ124" s="172"/>
      <c r="AK124" s="172"/>
      <c r="AL124" s="172"/>
      <c r="AM124" s="172"/>
      <c r="AW124" s="171"/>
      <c r="AY124" s="158"/>
      <c r="AZ124" s="171"/>
      <c r="BA124" s="171"/>
      <c r="BB124" s="171"/>
      <c r="BC124" s="172"/>
      <c r="BD124" s="172"/>
      <c r="BE124" s="172"/>
      <c r="BF124" s="172"/>
      <c r="BG124" s="172"/>
      <c r="BH124" s="172"/>
    </row>
    <row r="125" spans="4:60" s="114" customFormat="1" ht="18" customHeight="1" thickBot="1" x14ac:dyDescent="0.3">
      <c r="E125" s="114" t="s">
        <v>313</v>
      </c>
      <c r="AB125" s="171"/>
      <c r="AD125" s="158"/>
      <c r="AE125" s="172"/>
      <c r="AF125" s="172"/>
      <c r="AG125" s="172"/>
      <c r="AH125" s="172"/>
      <c r="AI125" s="172"/>
      <c r="AJ125" s="172"/>
      <c r="AK125" s="172"/>
      <c r="AL125" s="172"/>
      <c r="AM125" s="172"/>
      <c r="AW125" s="171"/>
      <c r="AY125" s="158"/>
      <c r="AZ125" s="171"/>
      <c r="BA125" s="171"/>
      <c r="BB125" s="171"/>
      <c r="BC125" s="172"/>
      <c r="BD125" s="172"/>
      <c r="BE125" s="172"/>
      <c r="BF125" s="173">
        <f>BF$57</f>
        <v>3000</v>
      </c>
      <c r="BG125" s="171">
        <f t="shared" ref="BG125:BH125" si="455">BF125</f>
        <v>3000</v>
      </c>
      <c r="BH125" s="171">
        <f t="shared" si="455"/>
        <v>3000</v>
      </c>
    </row>
    <row r="126" spans="4:60" s="114" customFormat="1" ht="18" customHeight="1" thickBot="1" x14ac:dyDescent="0.3">
      <c r="E126" s="114" t="s">
        <v>236</v>
      </c>
      <c r="AB126" s="171"/>
      <c r="AD126" s="158"/>
      <c r="AE126" s="172"/>
      <c r="AF126" s="172"/>
      <c r="AG126" s="172"/>
      <c r="AH126" s="172"/>
      <c r="AI126" s="172"/>
      <c r="AJ126" s="172"/>
      <c r="AK126" s="172"/>
      <c r="AL126" s="172"/>
      <c r="AM126" s="172"/>
      <c r="AW126" s="171"/>
      <c r="AY126" s="158"/>
      <c r="AZ126" s="171"/>
      <c r="BA126" s="171"/>
      <c r="BB126" s="171"/>
      <c r="BC126" s="172"/>
      <c r="BD126" s="172"/>
      <c r="BE126" s="172"/>
      <c r="BF126" s="175">
        <f>$D$53</f>
        <v>3</v>
      </c>
      <c r="BG126" s="171">
        <f t="shared" ref="BG126:BH126" si="456">BF126</f>
        <v>3</v>
      </c>
      <c r="BH126" s="171">
        <f t="shared" si="456"/>
        <v>3</v>
      </c>
    </row>
    <row r="127" spans="4:60" s="114" customFormat="1" ht="18" customHeight="1" thickBot="1" x14ac:dyDescent="0.3">
      <c r="E127" s="114" t="s">
        <v>157</v>
      </c>
      <c r="AB127" s="171"/>
      <c r="AD127" s="158"/>
      <c r="AE127" s="172"/>
      <c r="AF127" s="172"/>
      <c r="AG127" s="172"/>
      <c r="AH127" s="172"/>
      <c r="AI127" s="172"/>
      <c r="AJ127" s="172"/>
      <c r="AK127" s="172"/>
      <c r="AL127" s="172"/>
      <c r="AM127" s="172"/>
      <c r="AW127" s="171"/>
      <c r="AY127" s="158"/>
      <c r="AZ127" s="171"/>
      <c r="BA127" s="171"/>
      <c r="BB127" s="171"/>
      <c r="BC127" s="172"/>
      <c r="BD127" s="172"/>
      <c r="BE127" s="172"/>
      <c r="BF127" s="177">
        <v>1</v>
      </c>
      <c r="BG127" s="172">
        <f t="shared" ref="BG127:BH127" si="457">BF127</f>
        <v>1</v>
      </c>
      <c r="BH127" s="172">
        <f t="shared" si="457"/>
        <v>1</v>
      </c>
    </row>
    <row r="128" spans="4:60" s="114" customFormat="1" ht="18" customHeight="1" thickBot="1" x14ac:dyDescent="0.3">
      <c r="E128" s="114" t="s">
        <v>315</v>
      </c>
      <c r="AB128" s="171"/>
      <c r="AD128" s="158"/>
      <c r="AE128" s="172"/>
      <c r="AF128" s="172"/>
      <c r="AG128" s="172"/>
      <c r="AH128" s="172"/>
      <c r="AI128" s="172"/>
      <c r="AJ128" s="172"/>
      <c r="AK128" s="172"/>
      <c r="AL128" s="172"/>
      <c r="AM128" s="172"/>
      <c r="AW128" s="171"/>
      <c r="AY128" s="158"/>
      <c r="AZ128" s="171"/>
      <c r="BA128" s="171"/>
      <c r="BB128" s="171"/>
      <c r="BC128" s="172"/>
      <c r="BD128" s="172"/>
      <c r="BE128" s="172"/>
      <c r="BF128" s="175">
        <f>BF$4</f>
        <v>34</v>
      </c>
      <c r="BG128" s="171">
        <f t="shared" ref="BG128:BH128" si="458">BF128</f>
        <v>34</v>
      </c>
      <c r="BH128" s="171">
        <f t="shared" si="458"/>
        <v>34</v>
      </c>
    </row>
    <row r="129" spans="3:60" ht="18" customHeight="1" x14ac:dyDescent="0.25">
      <c r="D129" s="114"/>
      <c r="E129" s="114" t="s">
        <v>239</v>
      </c>
      <c r="AB129" s="171"/>
      <c r="AC129" s="114"/>
      <c r="AD129" s="158"/>
      <c r="AE129" s="172"/>
      <c r="AF129" s="172"/>
      <c r="AG129" s="172"/>
      <c r="AH129" s="172"/>
      <c r="AI129" s="172"/>
      <c r="AJ129" s="172"/>
      <c r="AK129" s="172"/>
      <c r="AL129" s="172"/>
      <c r="AM129" s="172"/>
      <c r="AN129" s="114"/>
      <c r="AO129" s="114"/>
      <c r="AP129" s="114"/>
      <c r="AQ129" s="114"/>
      <c r="AR129" s="114"/>
      <c r="AS129" s="114"/>
      <c r="AT129" s="114"/>
      <c r="AU129" s="114"/>
      <c r="AV129" s="114"/>
      <c r="AW129" s="171"/>
      <c r="AX129" s="114"/>
      <c r="AY129" s="158"/>
      <c r="AZ129" s="171"/>
      <c r="BA129" s="171"/>
      <c r="BB129" s="171"/>
      <c r="BC129" s="172"/>
      <c r="BD129" s="172"/>
      <c r="BE129" s="172"/>
      <c r="BF129" s="171">
        <f t="shared" ref="BF129" si="459">ROUNDUP((BF$4+1-BF128)/12,0)</f>
        <v>1</v>
      </c>
      <c r="BG129" s="171">
        <f t="shared" ref="BG129" si="460">ROUNDUP((BG$4+1-BG128)/12,0)</f>
        <v>1</v>
      </c>
      <c r="BH129" s="171">
        <f t="shared" ref="BH129" si="461">ROUNDUP((BH$4+1-BH128)/12,0)</f>
        <v>1</v>
      </c>
    </row>
    <row r="130" spans="3:60" s="114" customFormat="1" ht="18" customHeight="1" x14ac:dyDescent="0.25">
      <c r="E130" s="114" t="s">
        <v>237</v>
      </c>
      <c r="AB130" s="171"/>
      <c r="AD130" s="158"/>
      <c r="AE130" s="172"/>
      <c r="AF130" s="172"/>
      <c r="AG130" s="172"/>
      <c r="AH130" s="172"/>
      <c r="AI130" s="172"/>
      <c r="AJ130" s="172"/>
      <c r="AK130" s="172"/>
      <c r="AL130" s="172"/>
      <c r="AM130" s="172"/>
      <c r="AW130" s="171"/>
      <c r="AY130" s="158"/>
      <c r="AZ130" s="171"/>
      <c r="BA130" s="171"/>
      <c r="BB130" s="171"/>
      <c r="BC130" s="172"/>
      <c r="BD130" s="172"/>
      <c r="BE130" s="172"/>
      <c r="BF130" s="171">
        <f t="shared" ref="BF130" si="462">VDB(BF125,0,BF126,BF129-1,BF129,BF127,FALSE)</f>
        <v>1000</v>
      </c>
      <c r="BG130" s="171">
        <f t="shared" ref="BG130" si="463">VDB(BG125,0,BG126,BG129-1,BG129,BG127,FALSE)</f>
        <v>1000</v>
      </c>
      <c r="BH130" s="171">
        <f t="shared" ref="BH130" si="464">VDB(BH125,0,BH126,BH129-1,BH129,BH127,FALSE)</f>
        <v>1000</v>
      </c>
    </row>
    <row r="131" spans="3:60" s="114" customFormat="1" ht="18" customHeight="1" x14ac:dyDescent="0.25">
      <c r="E131" s="114" t="s">
        <v>238</v>
      </c>
      <c r="AB131" s="171"/>
      <c r="AD131" s="158"/>
      <c r="AE131" s="172"/>
      <c r="AF131" s="172"/>
      <c r="AG131" s="172"/>
      <c r="AH131" s="172"/>
      <c r="AI131" s="172"/>
      <c r="AJ131" s="172"/>
      <c r="AK131" s="172"/>
      <c r="AL131" s="172"/>
      <c r="AM131" s="172"/>
      <c r="AW131" s="171"/>
      <c r="AY131" s="158"/>
      <c r="AZ131" s="171"/>
      <c r="BA131" s="171"/>
      <c r="BB131" s="171"/>
      <c r="BC131" s="172"/>
      <c r="BD131" s="172"/>
      <c r="BE131" s="172"/>
      <c r="BF131" s="171">
        <f t="shared" ref="BF131" si="465">BF130/12</f>
        <v>83.333333333333329</v>
      </c>
      <c r="BG131" s="171">
        <f t="shared" ref="BG131" si="466">BG130/12</f>
        <v>83.333333333333329</v>
      </c>
      <c r="BH131" s="171">
        <f t="shared" ref="BH131" si="467">BH130/12</f>
        <v>83.333333333333329</v>
      </c>
    </row>
    <row r="132" spans="3:60" s="114" customFormat="1" ht="18" customHeight="1" x14ac:dyDescent="0.25">
      <c r="AB132" s="171"/>
      <c r="AD132" s="158"/>
      <c r="AE132" s="172"/>
      <c r="AF132" s="172"/>
      <c r="AG132" s="172"/>
      <c r="AH132" s="172"/>
      <c r="AI132" s="172"/>
      <c r="AJ132" s="172"/>
      <c r="AK132" s="172"/>
      <c r="AL132" s="172"/>
      <c r="AM132" s="172"/>
      <c r="AW132" s="171"/>
      <c r="AY132" s="158"/>
      <c r="AZ132" s="172"/>
      <c r="BA132" s="172"/>
      <c r="BB132" s="172"/>
      <c r="BC132" s="172"/>
      <c r="BD132" s="172"/>
      <c r="BE132" s="172"/>
      <c r="BF132" s="172"/>
      <c r="BG132" s="172"/>
      <c r="BH132" s="172"/>
    </row>
    <row r="133" spans="3:60" ht="18" customHeight="1" x14ac:dyDescent="0.25">
      <c r="C133" s="114" t="s">
        <v>156</v>
      </c>
      <c r="D133" s="114"/>
    </row>
    <row r="134" spans="3:60" s="114" customFormat="1" ht="18" customHeight="1" thickBot="1" x14ac:dyDescent="0.3">
      <c r="D134" s="114" t="s">
        <v>312</v>
      </c>
      <c r="AB134" s="171"/>
      <c r="AD134" s="158"/>
      <c r="AE134" s="172"/>
      <c r="AF134" s="172"/>
      <c r="AG134" s="172"/>
      <c r="AH134" s="172"/>
      <c r="AI134" s="172"/>
      <c r="AJ134" s="172"/>
      <c r="AK134" s="172"/>
      <c r="AL134" s="172"/>
      <c r="AM134" s="172"/>
      <c r="AW134" s="171"/>
      <c r="AY134" s="158"/>
      <c r="AZ134" s="172"/>
      <c r="BA134" s="172"/>
      <c r="BB134" s="172"/>
      <c r="BC134" s="172"/>
      <c r="BD134" s="172"/>
      <c r="BE134" s="172"/>
      <c r="BF134" s="172"/>
      <c r="BG134" s="172"/>
      <c r="BH134" s="172"/>
    </row>
    <row r="135" spans="3:60" s="114" customFormat="1" ht="18" customHeight="1" thickBot="1" x14ac:dyDescent="0.3">
      <c r="E135" s="114" t="s">
        <v>313</v>
      </c>
      <c r="AB135" s="173">
        <f>AB$57</f>
        <v>3000</v>
      </c>
      <c r="AC135" s="171">
        <f>AB135</f>
        <v>3000</v>
      </c>
      <c r="AD135" s="171">
        <f t="shared" ref="AD135:AM135" si="468">AC135</f>
        <v>3000</v>
      </c>
      <c r="AE135" s="171">
        <f t="shared" si="468"/>
        <v>3000</v>
      </c>
      <c r="AF135" s="171">
        <f t="shared" si="468"/>
        <v>3000</v>
      </c>
      <c r="AG135" s="171">
        <f t="shared" si="468"/>
        <v>3000</v>
      </c>
      <c r="AH135" s="171">
        <f t="shared" si="468"/>
        <v>3000</v>
      </c>
      <c r="AI135" s="171">
        <f t="shared" si="468"/>
        <v>3000</v>
      </c>
      <c r="AJ135" s="171">
        <f t="shared" si="468"/>
        <v>3000</v>
      </c>
      <c r="AK135" s="171">
        <f t="shared" si="468"/>
        <v>3000</v>
      </c>
      <c r="AL135" s="171">
        <f t="shared" si="468"/>
        <v>3000</v>
      </c>
      <c r="AM135" s="171">
        <f t="shared" si="468"/>
        <v>3000</v>
      </c>
      <c r="AW135" s="180">
        <f>AM135</f>
        <v>3000</v>
      </c>
      <c r="AX135" s="171">
        <f t="shared" ref="AX135:BH135" si="469">AW135</f>
        <v>3000</v>
      </c>
      <c r="AY135" s="171">
        <f t="shared" si="469"/>
        <v>3000</v>
      </c>
      <c r="AZ135" s="171">
        <f t="shared" si="469"/>
        <v>3000</v>
      </c>
      <c r="BA135" s="171">
        <f t="shared" si="469"/>
        <v>3000</v>
      </c>
      <c r="BB135" s="171">
        <f t="shared" si="469"/>
        <v>3000</v>
      </c>
      <c r="BC135" s="171">
        <f t="shared" si="469"/>
        <v>3000</v>
      </c>
      <c r="BD135" s="171">
        <f t="shared" si="469"/>
        <v>3000</v>
      </c>
      <c r="BE135" s="171">
        <f t="shared" si="469"/>
        <v>3000</v>
      </c>
      <c r="BF135" s="171">
        <f t="shared" si="469"/>
        <v>3000</v>
      </c>
      <c r="BG135" s="171">
        <f t="shared" si="469"/>
        <v>3000</v>
      </c>
      <c r="BH135" s="171">
        <f t="shared" si="469"/>
        <v>3000</v>
      </c>
    </row>
    <row r="136" spans="3:60" s="114" customFormat="1" ht="18" customHeight="1" thickBot="1" x14ac:dyDescent="0.3">
      <c r="E136" s="114" t="s">
        <v>236</v>
      </c>
      <c r="AB136" s="175">
        <f>$D$53</f>
        <v>3</v>
      </c>
      <c r="AC136" s="171">
        <f>AB136</f>
        <v>3</v>
      </c>
      <c r="AD136" s="171">
        <f t="shared" ref="AD136:AM136" si="470">AC136</f>
        <v>3</v>
      </c>
      <c r="AE136" s="171">
        <f t="shared" si="470"/>
        <v>3</v>
      </c>
      <c r="AF136" s="171">
        <f t="shared" si="470"/>
        <v>3</v>
      </c>
      <c r="AG136" s="171">
        <f t="shared" si="470"/>
        <v>3</v>
      </c>
      <c r="AH136" s="171">
        <f t="shared" si="470"/>
        <v>3</v>
      </c>
      <c r="AI136" s="171">
        <f t="shared" si="470"/>
        <v>3</v>
      </c>
      <c r="AJ136" s="171">
        <f t="shared" si="470"/>
        <v>3</v>
      </c>
      <c r="AK136" s="171">
        <f t="shared" si="470"/>
        <v>3</v>
      </c>
      <c r="AL136" s="171">
        <f t="shared" si="470"/>
        <v>3</v>
      </c>
      <c r="AM136" s="171">
        <f t="shared" si="470"/>
        <v>3</v>
      </c>
      <c r="AW136" s="180">
        <f t="shared" ref="AW136:AW137" si="471">AM136</f>
        <v>3</v>
      </c>
      <c r="AX136" s="171">
        <f t="shared" ref="AX136:BH136" si="472">AW136</f>
        <v>3</v>
      </c>
      <c r="AY136" s="171">
        <f t="shared" si="472"/>
        <v>3</v>
      </c>
      <c r="AZ136" s="171">
        <f t="shared" si="472"/>
        <v>3</v>
      </c>
      <c r="BA136" s="171">
        <f t="shared" si="472"/>
        <v>3</v>
      </c>
      <c r="BB136" s="171">
        <f t="shared" si="472"/>
        <v>3</v>
      </c>
      <c r="BC136" s="171">
        <f t="shared" si="472"/>
        <v>3</v>
      </c>
      <c r="BD136" s="171">
        <f t="shared" si="472"/>
        <v>3</v>
      </c>
      <c r="BE136" s="171">
        <f t="shared" si="472"/>
        <v>3</v>
      </c>
      <c r="BF136" s="171">
        <f t="shared" si="472"/>
        <v>3</v>
      </c>
      <c r="BG136" s="171">
        <f t="shared" si="472"/>
        <v>3</v>
      </c>
      <c r="BH136" s="171">
        <f t="shared" si="472"/>
        <v>3</v>
      </c>
    </row>
    <row r="137" spans="3:60" s="114" customFormat="1" ht="18" customHeight="1" thickBot="1" x14ac:dyDescent="0.3">
      <c r="E137" s="114" t="s">
        <v>157</v>
      </c>
      <c r="AB137" s="181">
        <f>1+(0.5*AND(AB136&lt;=20))+(0.5*AND(AB136&lt;=10))</f>
        <v>2</v>
      </c>
      <c r="AC137" s="172">
        <f>AB137</f>
        <v>2</v>
      </c>
      <c r="AD137" s="172">
        <f t="shared" ref="AD137:AM137" si="473">AC137</f>
        <v>2</v>
      </c>
      <c r="AE137" s="172">
        <f t="shared" si="473"/>
        <v>2</v>
      </c>
      <c r="AF137" s="172">
        <f t="shared" si="473"/>
        <v>2</v>
      </c>
      <c r="AG137" s="172">
        <f t="shared" si="473"/>
        <v>2</v>
      </c>
      <c r="AH137" s="172">
        <f t="shared" si="473"/>
        <v>2</v>
      </c>
      <c r="AI137" s="172">
        <f t="shared" si="473"/>
        <v>2</v>
      </c>
      <c r="AJ137" s="172">
        <f t="shared" si="473"/>
        <v>2</v>
      </c>
      <c r="AK137" s="172">
        <f t="shared" si="473"/>
        <v>2</v>
      </c>
      <c r="AL137" s="172">
        <f t="shared" si="473"/>
        <v>2</v>
      </c>
      <c r="AM137" s="172">
        <f t="shared" si="473"/>
        <v>2</v>
      </c>
      <c r="AW137" s="182">
        <f t="shared" si="471"/>
        <v>2</v>
      </c>
      <c r="AX137" s="172">
        <f t="shared" ref="AX137:BH137" si="474">AW137</f>
        <v>2</v>
      </c>
      <c r="AY137" s="172">
        <f t="shared" si="474"/>
        <v>2</v>
      </c>
      <c r="AZ137" s="172">
        <f t="shared" si="474"/>
        <v>2</v>
      </c>
      <c r="BA137" s="172">
        <f t="shared" si="474"/>
        <v>2</v>
      </c>
      <c r="BB137" s="172">
        <f t="shared" si="474"/>
        <v>2</v>
      </c>
      <c r="BC137" s="172">
        <f t="shared" si="474"/>
        <v>2</v>
      </c>
      <c r="BD137" s="172">
        <f t="shared" si="474"/>
        <v>2</v>
      </c>
      <c r="BE137" s="172">
        <f t="shared" si="474"/>
        <v>2</v>
      </c>
      <c r="BF137" s="172">
        <f t="shared" si="474"/>
        <v>2</v>
      </c>
      <c r="BG137" s="172">
        <f t="shared" si="474"/>
        <v>2</v>
      </c>
      <c r="BH137" s="172">
        <f t="shared" si="474"/>
        <v>2</v>
      </c>
    </row>
    <row r="138" spans="3:60" s="114" customFormat="1" ht="18" customHeight="1" thickBot="1" x14ac:dyDescent="0.3">
      <c r="E138" s="114" t="s">
        <v>322</v>
      </c>
      <c r="AB138" s="183">
        <f>YEAR(AB$3)</f>
        <v>2014</v>
      </c>
      <c r="AC138" s="184">
        <f>AB138</f>
        <v>2014</v>
      </c>
      <c r="AD138" s="184">
        <f t="shared" ref="AD138:AM138" si="475">AC138</f>
        <v>2014</v>
      </c>
      <c r="AE138" s="184">
        <f t="shared" si="475"/>
        <v>2014</v>
      </c>
      <c r="AF138" s="184">
        <f t="shared" si="475"/>
        <v>2014</v>
      </c>
      <c r="AG138" s="184">
        <f t="shared" si="475"/>
        <v>2014</v>
      </c>
      <c r="AH138" s="184">
        <f t="shared" si="475"/>
        <v>2014</v>
      </c>
      <c r="AI138" s="184">
        <f t="shared" si="475"/>
        <v>2014</v>
      </c>
      <c r="AJ138" s="184">
        <f t="shared" si="475"/>
        <v>2014</v>
      </c>
      <c r="AK138" s="184">
        <f t="shared" si="475"/>
        <v>2014</v>
      </c>
      <c r="AL138" s="184">
        <f t="shared" si="475"/>
        <v>2014</v>
      </c>
      <c r="AM138" s="184">
        <f t="shared" si="475"/>
        <v>2014</v>
      </c>
      <c r="AW138" s="185">
        <f>AM138</f>
        <v>2014</v>
      </c>
      <c r="AX138" s="184">
        <f>AW138</f>
        <v>2014</v>
      </c>
      <c r="AY138" s="184">
        <f t="shared" ref="AY138:BH138" si="476">AX138</f>
        <v>2014</v>
      </c>
      <c r="AZ138" s="184">
        <f t="shared" si="476"/>
        <v>2014</v>
      </c>
      <c r="BA138" s="184">
        <f t="shared" si="476"/>
        <v>2014</v>
      </c>
      <c r="BB138" s="184">
        <f t="shared" si="476"/>
        <v>2014</v>
      </c>
      <c r="BC138" s="184">
        <f t="shared" si="476"/>
        <v>2014</v>
      </c>
      <c r="BD138" s="184">
        <f t="shared" si="476"/>
        <v>2014</v>
      </c>
      <c r="BE138" s="184">
        <f t="shared" si="476"/>
        <v>2014</v>
      </c>
      <c r="BF138" s="184">
        <f t="shared" si="476"/>
        <v>2014</v>
      </c>
      <c r="BG138" s="184">
        <f t="shared" si="476"/>
        <v>2014</v>
      </c>
      <c r="BH138" s="184">
        <f t="shared" si="476"/>
        <v>2014</v>
      </c>
    </row>
    <row r="139" spans="3:60" s="114" customFormat="1" ht="18" customHeight="1" x14ac:dyDescent="0.25">
      <c r="E139" s="114" t="s">
        <v>324</v>
      </c>
      <c r="AB139" s="105">
        <f>YEAR(AB$3)-AB138+1</f>
        <v>1</v>
      </c>
      <c r="AC139" s="105">
        <f>YEAR(AC$3)-AC138+1</f>
        <v>1</v>
      </c>
      <c r="AD139" s="105">
        <f t="shared" ref="AD139:AM139" si="477">YEAR(AD$3)-AD138+1</f>
        <v>1</v>
      </c>
      <c r="AE139" s="105">
        <f t="shared" si="477"/>
        <v>1</v>
      </c>
      <c r="AF139" s="105">
        <f t="shared" si="477"/>
        <v>1</v>
      </c>
      <c r="AG139" s="105">
        <f t="shared" si="477"/>
        <v>1</v>
      </c>
      <c r="AH139" s="105">
        <f t="shared" si="477"/>
        <v>1</v>
      </c>
      <c r="AI139" s="105">
        <f t="shared" si="477"/>
        <v>1</v>
      </c>
      <c r="AJ139" s="105">
        <f t="shared" si="477"/>
        <v>1</v>
      </c>
      <c r="AK139" s="105">
        <f t="shared" si="477"/>
        <v>1</v>
      </c>
      <c r="AL139" s="105">
        <f t="shared" si="477"/>
        <v>1</v>
      </c>
      <c r="AM139" s="105">
        <f t="shared" si="477"/>
        <v>1</v>
      </c>
      <c r="AW139" s="105">
        <f t="shared" ref="AW139" si="478">YEAR(AW$3)-AW138+1</f>
        <v>2</v>
      </c>
      <c r="AX139" s="105">
        <f t="shared" ref="AX139" si="479">YEAR(AX$3)-AX138+1</f>
        <v>2</v>
      </c>
      <c r="AY139" s="105">
        <f t="shared" ref="AY139" si="480">YEAR(AY$3)-AY138+1</f>
        <v>2</v>
      </c>
      <c r="AZ139" s="105">
        <f t="shared" ref="AZ139" si="481">YEAR(AZ$3)-AZ138+1</f>
        <v>2</v>
      </c>
      <c r="BA139" s="105">
        <f t="shared" ref="BA139" si="482">YEAR(BA$3)-BA138+1</f>
        <v>2</v>
      </c>
      <c r="BB139" s="105">
        <f t="shared" ref="BB139" si="483">YEAR(BB$3)-BB138+1</f>
        <v>2</v>
      </c>
      <c r="BC139" s="105">
        <f t="shared" ref="BC139" si="484">YEAR(BC$3)-BC138+1</f>
        <v>2</v>
      </c>
      <c r="BD139" s="105">
        <f t="shared" ref="BD139" si="485">YEAR(BD$3)-BD138+1</f>
        <v>2</v>
      </c>
      <c r="BE139" s="105">
        <f t="shared" ref="BE139" si="486">YEAR(BE$3)-BE138+1</f>
        <v>2</v>
      </c>
      <c r="BF139" s="105">
        <f t="shared" ref="BF139" si="487">YEAR(BF$3)-BF138+1</f>
        <v>2</v>
      </c>
      <c r="BG139" s="105">
        <f t="shared" ref="BG139" si="488">YEAR(BG$3)-BG138+1</f>
        <v>2</v>
      </c>
      <c r="BH139" s="105">
        <f t="shared" ref="BH139" si="489">YEAR(BH$3)-BH138+1</f>
        <v>2</v>
      </c>
    </row>
    <row r="140" spans="3:60" s="114" customFormat="1" ht="18" customHeight="1" x14ac:dyDescent="0.25">
      <c r="E140" s="114" t="s">
        <v>325</v>
      </c>
      <c r="AB140" s="172">
        <f>MAX(AB139-1.5,0)</f>
        <v>0</v>
      </c>
      <c r="AC140" s="172">
        <f>MAX(AC139-1.5,0)</f>
        <v>0</v>
      </c>
      <c r="AD140" s="172">
        <f t="shared" ref="AD140:AM140" si="490">MAX(AD139-1.5,0)</f>
        <v>0</v>
      </c>
      <c r="AE140" s="172">
        <f t="shared" si="490"/>
        <v>0</v>
      </c>
      <c r="AF140" s="172">
        <f t="shared" si="490"/>
        <v>0</v>
      </c>
      <c r="AG140" s="172">
        <f t="shared" si="490"/>
        <v>0</v>
      </c>
      <c r="AH140" s="172">
        <f t="shared" si="490"/>
        <v>0</v>
      </c>
      <c r="AI140" s="172">
        <f t="shared" si="490"/>
        <v>0</v>
      </c>
      <c r="AJ140" s="172">
        <f t="shared" si="490"/>
        <v>0</v>
      </c>
      <c r="AK140" s="172">
        <f t="shared" si="490"/>
        <v>0</v>
      </c>
      <c r="AL140" s="172">
        <f t="shared" si="490"/>
        <v>0</v>
      </c>
      <c r="AM140" s="172">
        <f t="shared" si="490"/>
        <v>0</v>
      </c>
      <c r="AW140" s="172">
        <f t="shared" ref="AW140" si="491">MAX(AW139-1.5,0)</f>
        <v>0.5</v>
      </c>
      <c r="AX140" s="172">
        <f t="shared" ref="AX140" si="492">MAX(AX139-1.5,0)</f>
        <v>0.5</v>
      </c>
      <c r="AY140" s="172">
        <f t="shared" ref="AY140" si="493">MAX(AY139-1.5,0)</f>
        <v>0.5</v>
      </c>
      <c r="AZ140" s="172">
        <f t="shared" ref="AZ140" si="494">MAX(AZ139-1.5,0)</f>
        <v>0.5</v>
      </c>
      <c r="BA140" s="172">
        <f t="shared" ref="BA140" si="495">MAX(BA139-1.5,0)</f>
        <v>0.5</v>
      </c>
      <c r="BB140" s="172">
        <f t="shared" ref="BB140" si="496">MAX(BB139-1.5,0)</f>
        <v>0.5</v>
      </c>
      <c r="BC140" s="172">
        <f t="shared" ref="BC140" si="497">MAX(BC139-1.5,0)</f>
        <v>0.5</v>
      </c>
      <c r="BD140" s="172">
        <f t="shared" ref="BD140" si="498">MAX(BD139-1.5,0)</f>
        <v>0.5</v>
      </c>
      <c r="BE140" s="172">
        <f t="shared" ref="BE140" si="499">MAX(BE139-1.5,0)</f>
        <v>0.5</v>
      </c>
      <c r="BF140" s="172">
        <f t="shared" ref="BF140" si="500">MAX(BF139-1.5,0)</f>
        <v>0.5</v>
      </c>
      <c r="BG140" s="172">
        <f t="shared" ref="BG140" si="501">MAX(BG139-1.5,0)</f>
        <v>0.5</v>
      </c>
      <c r="BH140" s="172">
        <f t="shared" ref="BH140" si="502">MAX(BH139-1.5,0)</f>
        <v>0.5</v>
      </c>
    </row>
    <row r="141" spans="3:60" ht="18" customHeight="1" x14ac:dyDescent="0.25">
      <c r="D141" s="114"/>
      <c r="E141" s="114" t="s">
        <v>326</v>
      </c>
      <c r="AB141" s="172">
        <f>MIN(AB139-0.5,AB136)</f>
        <v>0.5</v>
      </c>
      <c r="AC141" s="172">
        <f>MIN(AC139-0.5,AC136)</f>
        <v>0.5</v>
      </c>
      <c r="AD141" s="172">
        <f t="shared" ref="AD141:AM141" si="503">MIN(AD139-0.5,AD136)</f>
        <v>0.5</v>
      </c>
      <c r="AE141" s="172">
        <f t="shared" si="503"/>
        <v>0.5</v>
      </c>
      <c r="AF141" s="172">
        <f t="shared" si="503"/>
        <v>0.5</v>
      </c>
      <c r="AG141" s="172">
        <f t="shared" si="503"/>
        <v>0.5</v>
      </c>
      <c r="AH141" s="172">
        <f t="shared" si="503"/>
        <v>0.5</v>
      </c>
      <c r="AI141" s="172">
        <f t="shared" si="503"/>
        <v>0.5</v>
      </c>
      <c r="AJ141" s="172">
        <f t="shared" si="503"/>
        <v>0.5</v>
      </c>
      <c r="AK141" s="172">
        <f t="shared" si="503"/>
        <v>0.5</v>
      </c>
      <c r="AL141" s="172">
        <f t="shared" si="503"/>
        <v>0.5</v>
      </c>
      <c r="AM141" s="172">
        <f t="shared" si="503"/>
        <v>0.5</v>
      </c>
      <c r="AW141" s="172">
        <f t="shared" ref="AW141:BH141" si="504">MIN(AW139-0.5,AW136)</f>
        <v>1.5</v>
      </c>
      <c r="AX141" s="172">
        <f t="shared" si="504"/>
        <v>1.5</v>
      </c>
      <c r="AY141" s="172">
        <f t="shared" si="504"/>
        <v>1.5</v>
      </c>
      <c r="AZ141" s="172">
        <f t="shared" si="504"/>
        <v>1.5</v>
      </c>
      <c r="BA141" s="172">
        <f t="shared" si="504"/>
        <v>1.5</v>
      </c>
      <c r="BB141" s="172">
        <f t="shared" si="504"/>
        <v>1.5</v>
      </c>
      <c r="BC141" s="172">
        <f t="shared" si="504"/>
        <v>1.5</v>
      </c>
      <c r="BD141" s="172">
        <f t="shared" si="504"/>
        <v>1.5</v>
      </c>
      <c r="BE141" s="172">
        <f t="shared" si="504"/>
        <v>1.5</v>
      </c>
      <c r="BF141" s="172">
        <f t="shared" si="504"/>
        <v>1.5</v>
      </c>
      <c r="BG141" s="172">
        <f t="shared" si="504"/>
        <v>1.5</v>
      </c>
      <c r="BH141" s="172">
        <f t="shared" si="504"/>
        <v>1.5</v>
      </c>
    </row>
    <row r="142" spans="3:60" s="114" customFormat="1" ht="18" customHeight="1" thickBot="1" x14ac:dyDescent="0.3">
      <c r="E142" s="114" t="s">
        <v>237</v>
      </c>
      <c r="AB142" s="171">
        <f>VDB(AB135,0,AB136,AB140,AB141,AB137,FALSE)</f>
        <v>1000</v>
      </c>
      <c r="AC142" s="171">
        <f t="shared" ref="AC142:AM142" si="505">VDB(AC135,0,AC136,AC140,AC141,AC137,FALSE)</f>
        <v>1000</v>
      </c>
      <c r="AD142" s="171">
        <f t="shared" si="505"/>
        <v>1000</v>
      </c>
      <c r="AE142" s="171">
        <f t="shared" si="505"/>
        <v>1000</v>
      </c>
      <c r="AF142" s="171">
        <f t="shared" si="505"/>
        <v>1000</v>
      </c>
      <c r="AG142" s="171">
        <f t="shared" si="505"/>
        <v>1000</v>
      </c>
      <c r="AH142" s="171">
        <f t="shared" si="505"/>
        <v>1000</v>
      </c>
      <c r="AI142" s="171">
        <f t="shared" si="505"/>
        <v>1000</v>
      </c>
      <c r="AJ142" s="171">
        <f t="shared" si="505"/>
        <v>1000</v>
      </c>
      <c r="AK142" s="171">
        <f t="shared" si="505"/>
        <v>1000</v>
      </c>
      <c r="AL142" s="171">
        <f t="shared" si="505"/>
        <v>1000</v>
      </c>
      <c r="AM142" s="171">
        <f t="shared" si="505"/>
        <v>1000</v>
      </c>
      <c r="AW142" s="171">
        <f t="shared" ref="AW142" si="506">VDB(AW135,0,AW136,AW140,AW141,AW137,FALSE)</f>
        <v>1333.3333333333333</v>
      </c>
      <c r="AX142" s="171">
        <f t="shared" ref="AX142" si="507">VDB(AX135,0,AX136,AX140,AX141,AX137,FALSE)</f>
        <v>1333.3333333333333</v>
      </c>
      <c r="AY142" s="171">
        <f t="shared" ref="AY142" si="508">VDB(AY135,0,AY136,AY140,AY141,AY137,FALSE)</f>
        <v>1333.3333333333333</v>
      </c>
      <c r="AZ142" s="171">
        <f t="shared" ref="AZ142" si="509">VDB(AZ135,0,AZ136,AZ140,AZ141,AZ137,FALSE)</f>
        <v>1333.3333333333333</v>
      </c>
      <c r="BA142" s="171">
        <f t="shared" ref="BA142" si="510">VDB(BA135,0,BA136,BA140,BA141,BA137,FALSE)</f>
        <v>1333.3333333333333</v>
      </c>
      <c r="BB142" s="171">
        <f t="shared" ref="BB142" si="511">VDB(BB135,0,BB136,BB140,BB141,BB137,FALSE)</f>
        <v>1333.3333333333333</v>
      </c>
      <c r="BC142" s="171">
        <f t="shared" ref="BC142" si="512">VDB(BC135,0,BC136,BC140,BC141,BC137,FALSE)</f>
        <v>1333.3333333333333</v>
      </c>
      <c r="BD142" s="171">
        <f t="shared" ref="BD142" si="513">VDB(BD135,0,BD136,BD140,BD141,BD137,FALSE)</f>
        <v>1333.3333333333333</v>
      </c>
      <c r="BE142" s="171">
        <f t="shared" ref="BE142" si="514">VDB(BE135,0,BE136,BE140,BE141,BE137,FALSE)</f>
        <v>1333.3333333333333</v>
      </c>
      <c r="BF142" s="171">
        <f t="shared" ref="BF142" si="515">VDB(BF135,0,BF136,BF140,BF141,BF137,FALSE)</f>
        <v>1333.3333333333333</v>
      </c>
      <c r="BG142" s="171">
        <f t="shared" ref="BG142" si="516">VDB(BG135,0,BG136,BG140,BG141,BG137,FALSE)</f>
        <v>1333.3333333333333</v>
      </c>
      <c r="BH142" s="171">
        <f t="shared" ref="BH142" si="517">VDB(BH135,0,BH136,BH140,BH141,BH137,FALSE)</f>
        <v>1333.3333333333333</v>
      </c>
    </row>
    <row r="143" spans="3:60" s="114" customFormat="1" ht="18" customHeight="1" thickBot="1" x14ac:dyDescent="0.3">
      <c r="E143" s="114" t="s">
        <v>323</v>
      </c>
      <c r="AB143" s="175">
        <f>COUNT(AB135:$AM135)</f>
        <v>12</v>
      </c>
      <c r="AC143" s="171">
        <f>AB143</f>
        <v>12</v>
      </c>
      <c r="AD143" s="171">
        <f t="shared" ref="AD143:AM143" si="518">AC143</f>
        <v>12</v>
      </c>
      <c r="AE143" s="171">
        <f t="shared" si="518"/>
        <v>12</v>
      </c>
      <c r="AF143" s="171">
        <f t="shared" si="518"/>
        <v>12</v>
      </c>
      <c r="AG143" s="171">
        <f t="shared" si="518"/>
        <v>12</v>
      </c>
      <c r="AH143" s="171">
        <f t="shared" si="518"/>
        <v>12</v>
      </c>
      <c r="AI143" s="171">
        <f t="shared" si="518"/>
        <v>12</v>
      </c>
      <c r="AJ143" s="171">
        <f t="shared" si="518"/>
        <v>12</v>
      </c>
      <c r="AK143" s="171">
        <f t="shared" si="518"/>
        <v>12</v>
      </c>
      <c r="AL143" s="171">
        <f t="shared" si="518"/>
        <v>12</v>
      </c>
      <c r="AM143" s="171">
        <f t="shared" si="518"/>
        <v>12</v>
      </c>
      <c r="AW143" s="175">
        <f>COUNT(AW135:BH135)</f>
        <v>12</v>
      </c>
      <c r="AX143" s="171">
        <f>AW143</f>
        <v>12</v>
      </c>
      <c r="AY143" s="171">
        <f t="shared" ref="AY143:BH143" si="519">AX143</f>
        <v>12</v>
      </c>
      <c r="AZ143" s="171">
        <f t="shared" si="519"/>
        <v>12</v>
      </c>
      <c r="BA143" s="171">
        <f t="shared" si="519"/>
        <v>12</v>
      </c>
      <c r="BB143" s="171">
        <f t="shared" si="519"/>
        <v>12</v>
      </c>
      <c r="BC143" s="171">
        <f t="shared" si="519"/>
        <v>12</v>
      </c>
      <c r="BD143" s="171">
        <f t="shared" si="519"/>
        <v>12</v>
      </c>
      <c r="BE143" s="171">
        <f t="shared" si="519"/>
        <v>12</v>
      </c>
      <c r="BF143" s="171">
        <f t="shared" si="519"/>
        <v>12</v>
      </c>
      <c r="BG143" s="171">
        <f t="shared" si="519"/>
        <v>12</v>
      </c>
      <c r="BH143" s="171">
        <f t="shared" si="519"/>
        <v>12</v>
      </c>
    </row>
    <row r="144" spans="3:60" s="114" customFormat="1" ht="18" customHeight="1" x14ac:dyDescent="0.25">
      <c r="E144" s="114" t="s">
        <v>327</v>
      </c>
      <c r="AB144" s="186" t="b">
        <f>AND(COLUMN(AB143)&gt;=COLUMN(AM143)-AB143)</f>
        <v>1</v>
      </c>
      <c r="AC144" s="186" t="b">
        <f>AND(COLUMN(AC143)&gt;=COLUMN(AM143)-AC143)</f>
        <v>1</v>
      </c>
      <c r="AD144" s="186" t="b">
        <f>AND(COLUMN(AD143)&gt;=COLUMN(AM143)-AD143)</f>
        <v>1</v>
      </c>
      <c r="AE144" s="186" t="b">
        <f>AND(COLUMN(AE143)&gt;=COLUMN(AM143)-AE143)</f>
        <v>1</v>
      </c>
      <c r="AF144" s="186" t="b">
        <f>AND(COLUMN(AF143)&gt;=COLUMN(AM143)-AF143)</f>
        <v>1</v>
      </c>
      <c r="AG144" s="186" t="b">
        <f>AND(COLUMN(AG143)&gt;=COLUMN(AM143)-AG143)</f>
        <v>1</v>
      </c>
      <c r="AH144" s="186" t="b">
        <f>AND(COLUMN(AH143)&gt;=COLUMN(AM143)-AH143)</f>
        <v>1</v>
      </c>
      <c r="AI144" s="186" t="b">
        <f>AND(COLUMN(AI143)&gt;=COLUMN(AM143)-AI143)</f>
        <v>1</v>
      </c>
      <c r="AJ144" s="186" t="b">
        <f>AND(COLUMN(AJ143)&gt;=COLUMN(AM143)-AJ143)</f>
        <v>1</v>
      </c>
      <c r="AK144" s="186" t="b">
        <f>AND(COLUMN(AK143)&gt;=COLUMN(AM143)-AK143)</f>
        <v>1</v>
      </c>
      <c r="AL144" s="186" t="b">
        <f>AND(COLUMN(AL143)&gt;=COLUMN(AM143)-AL143)</f>
        <v>1</v>
      </c>
      <c r="AM144" s="186" t="b">
        <f>AND(COLUMN(AM143)&gt;=COLUMN(AM143)-AM143)</f>
        <v>1</v>
      </c>
      <c r="AW144" s="186" t="b">
        <f>AND(COLUMN(AW143)&gt;=COLUMN(BH143)-AW143)</f>
        <v>1</v>
      </c>
      <c r="AX144" s="186" t="b">
        <f>AND(COLUMN(AX143)&gt;=COLUMN(BH143)-AX143)</f>
        <v>1</v>
      </c>
      <c r="AY144" s="186" t="b">
        <f>AND(COLUMN(AY143)&gt;=COLUMN(BH143)-AY143)</f>
        <v>1</v>
      </c>
      <c r="AZ144" s="186" t="b">
        <f>AND(COLUMN(AZ143)&gt;=COLUMN(BH143)-AZ143)</f>
        <v>1</v>
      </c>
      <c r="BA144" s="186" t="b">
        <f>AND(COLUMN(BA143)&gt;=COLUMN(BH143)-BA143)</f>
        <v>1</v>
      </c>
      <c r="BB144" s="186" t="b">
        <f>AND(COLUMN(BB143)&gt;=COLUMN(BH143)-BB143)</f>
        <v>1</v>
      </c>
      <c r="BC144" s="186" t="b">
        <f>AND(COLUMN(BC143)&gt;=COLUMN(BH143)-BC143)</f>
        <v>1</v>
      </c>
      <c r="BD144" s="186" t="b">
        <f>AND(COLUMN(BD143)&gt;=COLUMN(BH143)-BD143)</f>
        <v>1</v>
      </c>
      <c r="BE144" s="186" t="b">
        <f>AND(COLUMN(BE143)&gt;=COLUMN(BH143)-BE143)</f>
        <v>1</v>
      </c>
      <c r="BF144" s="186" t="b">
        <f>AND(COLUMN(BF143)&gt;=COLUMN(BH143)-BF143)</f>
        <v>1</v>
      </c>
      <c r="BG144" s="186" t="b">
        <f>AND(COLUMN(BG143)&gt;=COLUMN(BH143)-BG143)</f>
        <v>1</v>
      </c>
      <c r="BH144" s="186" t="b">
        <f>AND(COLUMN(BH143)&gt;=COLUMN(BH143)-BH143)</f>
        <v>1</v>
      </c>
    </row>
    <row r="145" spans="4:60" s="114" customFormat="1" ht="18" customHeight="1" x14ac:dyDescent="0.25">
      <c r="E145" s="114" t="s">
        <v>238</v>
      </c>
      <c r="AB145" s="171">
        <f>AB142/AB143</f>
        <v>83.333333333333329</v>
      </c>
      <c r="AC145" s="171">
        <f t="shared" ref="AC145:AM145" si="520">AC142/AC143</f>
        <v>83.333333333333329</v>
      </c>
      <c r="AD145" s="171">
        <f t="shared" si="520"/>
        <v>83.333333333333329</v>
      </c>
      <c r="AE145" s="171">
        <f t="shared" si="520"/>
        <v>83.333333333333329</v>
      </c>
      <c r="AF145" s="171">
        <f t="shared" si="520"/>
        <v>83.333333333333329</v>
      </c>
      <c r="AG145" s="171">
        <f t="shared" si="520"/>
        <v>83.333333333333329</v>
      </c>
      <c r="AH145" s="171">
        <f t="shared" si="520"/>
        <v>83.333333333333329</v>
      </c>
      <c r="AI145" s="171">
        <f t="shared" si="520"/>
        <v>83.333333333333329</v>
      </c>
      <c r="AJ145" s="171">
        <f t="shared" si="520"/>
        <v>83.333333333333329</v>
      </c>
      <c r="AK145" s="171">
        <f t="shared" si="520"/>
        <v>83.333333333333329</v>
      </c>
      <c r="AL145" s="171">
        <f t="shared" si="520"/>
        <v>83.333333333333329</v>
      </c>
      <c r="AM145" s="171">
        <f t="shared" si="520"/>
        <v>83.333333333333329</v>
      </c>
      <c r="AW145" s="171">
        <f t="shared" ref="AW145" si="521">AW142/AW143</f>
        <v>111.1111111111111</v>
      </c>
      <c r="AX145" s="171">
        <f t="shared" ref="AX145" si="522">AX142/12</f>
        <v>111.1111111111111</v>
      </c>
      <c r="AY145" s="171">
        <f t="shared" ref="AY145" si="523">AY142/12</f>
        <v>111.1111111111111</v>
      </c>
      <c r="AZ145" s="171">
        <f t="shared" ref="AZ145" si="524">AZ142/12</f>
        <v>111.1111111111111</v>
      </c>
      <c r="BA145" s="171">
        <f t="shared" ref="BA145" si="525">BA142/12</f>
        <v>111.1111111111111</v>
      </c>
      <c r="BB145" s="171">
        <f t="shared" ref="BB145" si="526">BB142/12</f>
        <v>111.1111111111111</v>
      </c>
      <c r="BC145" s="171">
        <f t="shared" ref="BC145" si="527">BC142/12</f>
        <v>111.1111111111111</v>
      </c>
      <c r="BD145" s="171">
        <f t="shared" ref="BD145" si="528">BD142/12</f>
        <v>111.1111111111111</v>
      </c>
      <c r="BE145" s="171">
        <f t="shared" ref="BE145" si="529">BE142/12</f>
        <v>111.1111111111111</v>
      </c>
      <c r="BF145" s="171">
        <f t="shared" ref="BF145" si="530">BF142/12</f>
        <v>111.1111111111111</v>
      </c>
      <c r="BG145" s="171">
        <f t="shared" ref="BG145" si="531">BG142/12</f>
        <v>111.1111111111111</v>
      </c>
      <c r="BH145" s="171">
        <f t="shared" ref="BH145" si="532">BH142/12</f>
        <v>111.1111111111111</v>
      </c>
    </row>
    <row r="146" spans="4:60" s="114" customFormat="1" ht="18" customHeight="1" x14ac:dyDescent="0.25">
      <c r="AB146" s="171"/>
      <c r="AD146" s="158"/>
      <c r="AE146" s="172"/>
      <c r="AF146" s="172"/>
      <c r="AG146" s="172"/>
      <c r="AH146" s="172"/>
      <c r="AI146" s="172"/>
      <c r="AJ146" s="172"/>
      <c r="AK146" s="172"/>
      <c r="AL146" s="172"/>
      <c r="AM146" s="172"/>
      <c r="AW146" s="171"/>
      <c r="AY146" s="158"/>
      <c r="AZ146" s="172"/>
      <c r="BA146" s="172"/>
      <c r="BB146" s="172"/>
      <c r="BC146" s="172"/>
      <c r="BD146" s="172"/>
      <c r="BE146" s="172"/>
      <c r="BF146" s="172"/>
      <c r="BG146" s="172"/>
      <c r="BH146" s="172"/>
    </row>
    <row r="147" spans="4:60" s="114" customFormat="1" ht="18" customHeight="1" thickBot="1" x14ac:dyDescent="0.3">
      <c r="D147" s="114" t="s">
        <v>314</v>
      </c>
      <c r="AB147" s="171"/>
      <c r="AD147" s="158"/>
      <c r="AE147" s="172"/>
      <c r="AF147" s="172"/>
      <c r="AG147" s="172"/>
      <c r="AH147" s="172"/>
      <c r="AI147" s="172"/>
      <c r="AJ147" s="172"/>
      <c r="AK147" s="172"/>
      <c r="AL147" s="172"/>
      <c r="AM147" s="172"/>
      <c r="AW147" s="171"/>
      <c r="AY147" s="158"/>
      <c r="AZ147" s="172"/>
      <c r="BA147" s="172"/>
      <c r="BB147" s="172"/>
      <c r="BC147" s="172"/>
      <c r="BD147" s="172"/>
      <c r="BE147" s="172"/>
      <c r="BF147" s="172"/>
      <c r="BG147" s="172"/>
      <c r="BH147" s="172"/>
    </row>
    <row r="148" spans="4:60" s="114" customFormat="1" ht="18" customHeight="1" thickBot="1" x14ac:dyDescent="0.3">
      <c r="E148" s="114" t="s">
        <v>313</v>
      </c>
      <c r="AB148" s="171"/>
      <c r="AD148" s="158"/>
      <c r="AE148" s="173">
        <f>AE$57</f>
        <v>3000</v>
      </c>
      <c r="AF148" s="171">
        <f t="shared" ref="AF148:AM148" si="533">AE148</f>
        <v>3000</v>
      </c>
      <c r="AG148" s="171">
        <f t="shared" si="533"/>
        <v>3000</v>
      </c>
      <c r="AH148" s="171">
        <f t="shared" si="533"/>
        <v>3000</v>
      </c>
      <c r="AI148" s="171">
        <f t="shared" si="533"/>
        <v>3000</v>
      </c>
      <c r="AJ148" s="171">
        <f t="shared" si="533"/>
        <v>3000</v>
      </c>
      <c r="AK148" s="171">
        <f t="shared" si="533"/>
        <v>3000</v>
      </c>
      <c r="AL148" s="171">
        <f t="shared" si="533"/>
        <v>3000</v>
      </c>
      <c r="AM148" s="171">
        <f t="shared" si="533"/>
        <v>3000</v>
      </c>
      <c r="AW148" s="180">
        <f>AM148</f>
        <v>3000</v>
      </c>
      <c r="AX148" s="171">
        <f t="shared" ref="AX148:BH148" si="534">AW148</f>
        <v>3000</v>
      </c>
      <c r="AY148" s="171">
        <f t="shared" si="534"/>
        <v>3000</v>
      </c>
      <c r="AZ148" s="171">
        <f t="shared" si="534"/>
        <v>3000</v>
      </c>
      <c r="BA148" s="171">
        <f t="shared" si="534"/>
        <v>3000</v>
      </c>
      <c r="BB148" s="171">
        <f t="shared" si="534"/>
        <v>3000</v>
      </c>
      <c r="BC148" s="171">
        <f t="shared" si="534"/>
        <v>3000</v>
      </c>
      <c r="BD148" s="171">
        <f t="shared" si="534"/>
        <v>3000</v>
      </c>
      <c r="BE148" s="171">
        <f t="shared" si="534"/>
        <v>3000</v>
      </c>
      <c r="BF148" s="171">
        <f t="shared" si="534"/>
        <v>3000</v>
      </c>
      <c r="BG148" s="171">
        <f t="shared" si="534"/>
        <v>3000</v>
      </c>
      <c r="BH148" s="171">
        <f t="shared" si="534"/>
        <v>3000</v>
      </c>
    </row>
    <row r="149" spans="4:60" s="114" customFormat="1" ht="18" customHeight="1" thickBot="1" x14ac:dyDescent="0.3">
      <c r="E149" s="114" t="s">
        <v>236</v>
      </c>
      <c r="AB149" s="171"/>
      <c r="AD149" s="158"/>
      <c r="AE149" s="175">
        <f>$D$53</f>
        <v>3</v>
      </c>
      <c r="AF149" s="171">
        <f t="shared" ref="AF149:AM149" si="535">AE149</f>
        <v>3</v>
      </c>
      <c r="AG149" s="171">
        <f t="shared" si="535"/>
        <v>3</v>
      </c>
      <c r="AH149" s="171">
        <f t="shared" si="535"/>
        <v>3</v>
      </c>
      <c r="AI149" s="171">
        <f t="shared" si="535"/>
        <v>3</v>
      </c>
      <c r="AJ149" s="171">
        <f t="shared" si="535"/>
        <v>3</v>
      </c>
      <c r="AK149" s="171">
        <f t="shared" si="535"/>
        <v>3</v>
      </c>
      <c r="AL149" s="171">
        <f t="shared" si="535"/>
        <v>3</v>
      </c>
      <c r="AM149" s="171">
        <f t="shared" si="535"/>
        <v>3</v>
      </c>
      <c r="AW149" s="180">
        <f t="shared" ref="AW149:AW150" si="536">AM149</f>
        <v>3</v>
      </c>
      <c r="AX149" s="171">
        <f t="shared" ref="AX149:BH149" si="537">AW149</f>
        <v>3</v>
      </c>
      <c r="AY149" s="171">
        <f t="shared" si="537"/>
        <v>3</v>
      </c>
      <c r="AZ149" s="171">
        <f t="shared" si="537"/>
        <v>3</v>
      </c>
      <c r="BA149" s="171">
        <f t="shared" si="537"/>
        <v>3</v>
      </c>
      <c r="BB149" s="171">
        <f t="shared" si="537"/>
        <v>3</v>
      </c>
      <c r="BC149" s="171">
        <f t="shared" si="537"/>
        <v>3</v>
      </c>
      <c r="BD149" s="171">
        <f t="shared" si="537"/>
        <v>3</v>
      </c>
      <c r="BE149" s="171">
        <f t="shared" si="537"/>
        <v>3</v>
      </c>
      <c r="BF149" s="171">
        <f t="shared" si="537"/>
        <v>3</v>
      </c>
      <c r="BG149" s="171">
        <f t="shared" si="537"/>
        <v>3</v>
      </c>
      <c r="BH149" s="171">
        <f t="shared" si="537"/>
        <v>3</v>
      </c>
    </row>
    <row r="150" spans="4:60" s="114" customFormat="1" ht="18" customHeight="1" thickBot="1" x14ac:dyDescent="0.3">
      <c r="E150" s="114" t="s">
        <v>157</v>
      </c>
      <c r="AB150" s="171"/>
      <c r="AD150" s="158"/>
      <c r="AE150" s="181">
        <f>1+(0.5*AND(AE149&lt;=20))+(0.5*AND(AE149&lt;=10))</f>
        <v>2</v>
      </c>
      <c r="AF150" s="172">
        <f t="shared" ref="AF150:AM150" si="538">AE150</f>
        <v>2</v>
      </c>
      <c r="AG150" s="172">
        <f t="shared" si="538"/>
        <v>2</v>
      </c>
      <c r="AH150" s="172">
        <f t="shared" si="538"/>
        <v>2</v>
      </c>
      <c r="AI150" s="172">
        <f t="shared" si="538"/>
        <v>2</v>
      </c>
      <c r="AJ150" s="172">
        <f t="shared" si="538"/>
        <v>2</v>
      </c>
      <c r="AK150" s="172">
        <f t="shared" si="538"/>
        <v>2</v>
      </c>
      <c r="AL150" s="172">
        <f t="shared" si="538"/>
        <v>2</v>
      </c>
      <c r="AM150" s="172">
        <f t="shared" si="538"/>
        <v>2</v>
      </c>
      <c r="AW150" s="182">
        <f t="shared" si="536"/>
        <v>2</v>
      </c>
      <c r="AX150" s="172">
        <f t="shared" ref="AX150:BH150" si="539">AW150</f>
        <v>2</v>
      </c>
      <c r="AY150" s="172">
        <f t="shared" si="539"/>
        <v>2</v>
      </c>
      <c r="AZ150" s="172">
        <f t="shared" si="539"/>
        <v>2</v>
      </c>
      <c r="BA150" s="172">
        <f t="shared" si="539"/>
        <v>2</v>
      </c>
      <c r="BB150" s="172">
        <f t="shared" si="539"/>
        <v>2</v>
      </c>
      <c r="BC150" s="172">
        <f t="shared" si="539"/>
        <v>2</v>
      </c>
      <c r="BD150" s="172">
        <f t="shared" si="539"/>
        <v>2</v>
      </c>
      <c r="BE150" s="172">
        <f t="shared" si="539"/>
        <v>2</v>
      </c>
      <c r="BF150" s="172">
        <f t="shared" si="539"/>
        <v>2</v>
      </c>
      <c r="BG150" s="172">
        <f t="shared" si="539"/>
        <v>2</v>
      </c>
      <c r="BH150" s="172">
        <f t="shared" si="539"/>
        <v>2</v>
      </c>
    </row>
    <row r="151" spans="4:60" s="114" customFormat="1" ht="18" customHeight="1" thickBot="1" x14ac:dyDescent="0.3">
      <c r="E151" s="114" t="s">
        <v>322</v>
      </c>
      <c r="AB151" s="171"/>
      <c r="AD151" s="158"/>
      <c r="AE151" s="183">
        <f>YEAR(AE$3)</f>
        <v>2014</v>
      </c>
      <c r="AF151" s="184">
        <f t="shared" ref="AF151:AM151" si="540">AE151</f>
        <v>2014</v>
      </c>
      <c r="AG151" s="184">
        <f t="shared" si="540"/>
        <v>2014</v>
      </c>
      <c r="AH151" s="184">
        <f t="shared" si="540"/>
        <v>2014</v>
      </c>
      <c r="AI151" s="184">
        <f t="shared" si="540"/>
        <v>2014</v>
      </c>
      <c r="AJ151" s="184">
        <f t="shared" si="540"/>
        <v>2014</v>
      </c>
      <c r="AK151" s="184">
        <f t="shared" si="540"/>
        <v>2014</v>
      </c>
      <c r="AL151" s="184">
        <f t="shared" si="540"/>
        <v>2014</v>
      </c>
      <c r="AM151" s="184">
        <f t="shared" si="540"/>
        <v>2014</v>
      </c>
      <c r="AW151" s="185">
        <f>AM151</f>
        <v>2014</v>
      </c>
      <c r="AX151" s="184">
        <f>AW151</f>
        <v>2014</v>
      </c>
      <c r="AY151" s="184">
        <f t="shared" ref="AY151:BH151" si="541">AX151</f>
        <v>2014</v>
      </c>
      <c r="AZ151" s="184">
        <f t="shared" si="541"/>
        <v>2014</v>
      </c>
      <c r="BA151" s="184">
        <f t="shared" si="541"/>
        <v>2014</v>
      </c>
      <c r="BB151" s="184">
        <f t="shared" si="541"/>
        <v>2014</v>
      </c>
      <c r="BC151" s="184">
        <f t="shared" si="541"/>
        <v>2014</v>
      </c>
      <c r="BD151" s="184">
        <f t="shared" si="541"/>
        <v>2014</v>
      </c>
      <c r="BE151" s="184">
        <f t="shared" si="541"/>
        <v>2014</v>
      </c>
      <c r="BF151" s="184">
        <f t="shared" si="541"/>
        <v>2014</v>
      </c>
      <c r="BG151" s="184">
        <f t="shared" si="541"/>
        <v>2014</v>
      </c>
      <c r="BH151" s="184">
        <f t="shared" si="541"/>
        <v>2014</v>
      </c>
    </row>
    <row r="152" spans="4:60" s="114" customFormat="1" ht="18" customHeight="1" x14ac:dyDescent="0.25">
      <c r="E152" s="114" t="s">
        <v>324</v>
      </c>
      <c r="AB152" s="171"/>
      <c r="AD152" s="158"/>
      <c r="AE152" s="105">
        <f t="shared" ref="AE152" si="542">YEAR(AE$3)-AE151+1</f>
        <v>1</v>
      </c>
      <c r="AF152" s="105">
        <f t="shared" ref="AF152" si="543">YEAR(AF$3)-AF151+1</f>
        <v>1</v>
      </c>
      <c r="AG152" s="105">
        <f t="shared" ref="AG152" si="544">YEAR(AG$3)-AG151+1</f>
        <v>1</v>
      </c>
      <c r="AH152" s="105">
        <f t="shared" ref="AH152" si="545">YEAR(AH$3)-AH151+1</f>
        <v>1</v>
      </c>
      <c r="AI152" s="105">
        <f t="shared" ref="AI152" si="546">YEAR(AI$3)-AI151+1</f>
        <v>1</v>
      </c>
      <c r="AJ152" s="105">
        <f t="shared" ref="AJ152" si="547">YEAR(AJ$3)-AJ151+1</f>
        <v>1</v>
      </c>
      <c r="AK152" s="105">
        <f t="shared" ref="AK152" si="548">YEAR(AK$3)-AK151+1</f>
        <v>1</v>
      </c>
      <c r="AL152" s="105">
        <f t="shared" ref="AL152" si="549">YEAR(AL$3)-AL151+1</f>
        <v>1</v>
      </c>
      <c r="AM152" s="105">
        <f t="shared" ref="AM152" si="550">YEAR(AM$3)-AM151+1</f>
        <v>1</v>
      </c>
      <c r="AW152" s="105">
        <f t="shared" ref="AW152" si="551">YEAR(AW$3)-AW151+1</f>
        <v>2</v>
      </c>
      <c r="AX152" s="105">
        <f t="shared" ref="AX152" si="552">YEAR(AX$3)-AX151+1</f>
        <v>2</v>
      </c>
      <c r="AY152" s="105">
        <f t="shared" ref="AY152" si="553">YEAR(AY$3)-AY151+1</f>
        <v>2</v>
      </c>
      <c r="AZ152" s="105">
        <f t="shared" ref="AZ152" si="554">YEAR(AZ$3)-AZ151+1</f>
        <v>2</v>
      </c>
      <c r="BA152" s="105">
        <f t="shared" ref="BA152" si="555">YEAR(BA$3)-BA151+1</f>
        <v>2</v>
      </c>
      <c r="BB152" s="105">
        <f t="shared" ref="BB152" si="556">YEAR(BB$3)-BB151+1</f>
        <v>2</v>
      </c>
      <c r="BC152" s="105">
        <f t="shared" ref="BC152" si="557">YEAR(BC$3)-BC151+1</f>
        <v>2</v>
      </c>
      <c r="BD152" s="105">
        <f t="shared" ref="BD152" si="558">YEAR(BD$3)-BD151+1</f>
        <v>2</v>
      </c>
      <c r="BE152" s="105">
        <f t="shared" ref="BE152" si="559">YEAR(BE$3)-BE151+1</f>
        <v>2</v>
      </c>
      <c r="BF152" s="105">
        <f t="shared" ref="BF152" si="560">YEAR(BF$3)-BF151+1</f>
        <v>2</v>
      </c>
      <c r="BG152" s="105">
        <f t="shared" ref="BG152" si="561">YEAR(BG$3)-BG151+1</f>
        <v>2</v>
      </c>
      <c r="BH152" s="105">
        <f t="shared" ref="BH152" si="562">YEAR(BH$3)-BH151+1</f>
        <v>2</v>
      </c>
    </row>
    <row r="153" spans="4:60" s="114" customFormat="1" ht="18" customHeight="1" x14ac:dyDescent="0.25">
      <c r="E153" s="114" t="s">
        <v>325</v>
      </c>
      <c r="AB153" s="171"/>
      <c r="AD153" s="158"/>
      <c r="AE153" s="172">
        <f t="shared" ref="AE153" si="563">MAX(AE152-1.5,0)</f>
        <v>0</v>
      </c>
      <c r="AF153" s="172">
        <f t="shared" ref="AF153" si="564">MAX(AF152-1.5,0)</f>
        <v>0</v>
      </c>
      <c r="AG153" s="172">
        <f t="shared" ref="AG153" si="565">MAX(AG152-1.5,0)</f>
        <v>0</v>
      </c>
      <c r="AH153" s="172">
        <f t="shared" ref="AH153" si="566">MAX(AH152-1.5,0)</f>
        <v>0</v>
      </c>
      <c r="AI153" s="172">
        <f t="shared" ref="AI153" si="567">MAX(AI152-1.5,0)</f>
        <v>0</v>
      </c>
      <c r="AJ153" s="172">
        <f t="shared" ref="AJ153" si="568">MAX(AJ152-1.5,0)</f>
        <v>0</v>
      </c>
      <c r="AK153" s="172">
        <f t="shared" ref="AK153" si="569">MAX(AK152-1.5,0)</f>
        <v>0</v>
      </c>
      <c r="AL153" s="172">
        <f t="shared" ref="AL153" si="570">MAX(AL152-1.5,0)</f>
        <v>0</v>
      </c>
      <c r="AM153" s="172">
        <f t="shared" ref="AM153" si="571">MAX(AM152-1.5,0)</f>
        <v>0</v>
      </c>
      <c r="AW153" s="172">
        <f t="shared" ref="AW153" si="572">MAX(AW152-1.5,0)</f>
        <v>0.5</v>
      </c>
      <c r="AX153" s="172">
        <f t="shared" ref="AX153" si="573">MAX(AX152-1.5,0)</f>
        <v>0.5</v>
      </c>
      <c r="AY153" s="172">
        <f t="shared" ref="AY153" si="574">MAX(AY152-1.5,0)</f>
        <v>0.5</v>
      </c>
      <c r="AZ153" s="172">
        <f t="shared" ref="AZ153" si="575">MAX(AZ152-1.5,0)</f>
        <v>0.5</v>
      </c>
      <c r="BA153" s="172">
        <f t="shared" ref="BA153" si="576">MAX(BA152-1.5,0)</f>
        <v>0.5</v>
      </c>
      <c r="BB153" s="172">
        <f t="shared" ref="BB153" si="577">MAX(BB152-1.5,0)</f>
        <v>0.5</v>
      </c>
      <c r="BC153" s="172">
        <f t="shared" ref="BC153" si="578">MAX(BC152-1.5,0)</f>
        <v>0.5</v>
      </c>
      <c r="BD153" s="172">
        <f t="shared" ref="BD153" si="579">MAX(BD152-1.5,0)</f>
        <v>0.5</v>
      </c>
      <c r="BE153" s="172">
        <f t="shared" ref="BE153" si="580">MAX(BE152-1.5,0)</f>
        <v>0.5</v>
      </c>
      <c r="BF153" s="172">
        <f t="shared" ref="BF153" si="581">MAX(BF152-1.5,0)</f>
        <v>0.5</v>
      </c>
      <c r="BG153" s="172">
        <f t="shared" ref="BG153" si="582">MAX(BG152-1.5,0)</f>
        <v>0.5</v>
      </c>
      <c r="BH153" s="172">
        <f t="shared" ref="BH153" si="583">MAX(BH152-1.5,0)</f>
        <v>0.5</v>
      </c>
    </row>
    <row r="154" spans="4:60" ht="18" customHeight="1" x14ac:dyDescent="0.25">
      <c r="D154" s="114"/>
      <c r="E154" s="114" t="s">
        <v>326</v>
      </c>
      <c r="AB154" s="171"/>
      <c r="AC154" s="114"/>
      <c r="AD154" s="158"/>
      <c r="AE154" s="172">
        <f t="shared" ref="AE154:AM154" si="584">MIN(AE152-0.5,AE149)</f>
        <v>0.5</v>
      </c>
      <c r="AF154" s="172">
        <f t="shared" si="584"/>
        <v>0.5</v>
      </c>
      <c r="AG154" s="172">
        <f t="shared" si="584"/>
        <v>0.5</v>
      </c>
      <c r="AH154" s="172">
        <f t="shared" si="584"/>
        <v>0.5</v>
      </c>
      <c r="AI154" s="172">
        <f t="shared" si="584"/>
        <v>0.5</v>
      </c>
      <c r="AJ154" s="172">
        <f t="shared" si="584"/>
        <v>0.5</v>
      </c>
      <c r="AK154" s="172">
        <f t="shared" si="584"/>
        <v>0.5</v>
      </c>
      <c r="AL154" s="172">
        <f t="shared" si="584"/>
        <v>0.5</v>
      </c>
      <c r="AM154" s="172">
        <f t="shared" si="584"/>
        <v>0.5</v>
      </c>
      <c r="AW154" s="172">
        <f t="shared" ref="AW154:BH154" si="585">MIN(AW152-0.5,AW149)</f>
        <v>1.5</v>
      </c>
      <c r="AX154" s="172">
        <f t="shared" si="585"/>
        <v>1.5</v>
      </c>
      <c r="AY154" s="172">
        <f t="shared" si="585"/>
        <v>1.5</v>
      </c>
      <c r="AZ154" s="172">
        <f t="shared" si="585"/>
        <v>1.5</v>
      </c>
      <c r="BA154" s="172">
        <f t="shared" si="585"/>
        <v>1.5</v>
      </c>
      <c r="BB154" s="172">
        <f t="shared" si="585"/>
        <v>1.5</v>
      </c>
      <c r="BC154" s="172">
        <f t="shared" si="585"/>
        <v>1.5</v>
      </c>
      <c r="BD154" s="172">
        <f t="shared" si="585"/>
        <v>1.5</v>
      </c>
      <c r="BE154" s="172">
        <f t="shared" si="585"/>
        <v>1.5</v>
      </c>
      <c r="BF154" s="172">
        <f t="shared" si="585"/>
        <v>1.5</v>
      </c>
      <c r="BG154" s="172">
        <f t="shared" si="585"/>
        <v>1.5</v>
      </c>
      <c r="BH154" s="172">
        <f t="shared" si="585"/>
        <v>1.5</v>
      </c>
    </row>
    <row r="155" spans="4:60" s="114" customFormat="1" ht="18" customHeight="1" thickBot="1" x14ac:dyDescent="0.3">
      <c r="E155" s="114" t="s">
        <v>237</v>
      </c>
      <c r="AB155" s="171"/>
      <c r="AD155" s="158"/>
      <c r="AE155" s="171">
        <f t="shared" ref="AE155" si="586">VDB(AE148,0,AE149,AE153,AE154,AE150,FALSE)</f>
        <v>1000</v>
      </c>
      <c r="AF155" s="171">
        <f t="shared" ref="AF155" si="587">VDB(AF148,0,AF149,AF153,AF154,AF150,FALSE)</f>
        <v>1000</v>
      </c>
      <c r="AG155" s="171">
        <f t="shared" ref="AG155" si="588">VDB(AG148,0,AG149,AG153,AG154,AG150,FALSE)</f>
        <v>1000</v>
      </c>
      <c r="AH155" s="171">
        <f t="shared" ref="AH155" si="589">VDB(AH148,0,AH149,AH153,AH154,AH150,FALSE)</f>
        <v>1000</v>
      </c>
      <c r="AI155" s="171">
        <f t="shared" ref="AI155" si="590">VDB(AI148,0,AI149,AI153,AI154,AI150,FALSE)</f>
        <v>1000</v>
      </c>
      <c r="AJ155" s="171">
        <f t="shared" ref="AJ155" si="591">VDB(AJ148,0,AJ149,AJ153,AJ154,AJ150,FALSE)</f>
        <v>1000</v>
      </c>
      <c r="AK155" s="171">
        <f t="shared" ref="AK155" si="592">VDB(AK148,0,AK149,AK153,AK154,AK150,FALSE)</f>
        <v>1000</v>
      </c>
      <c r="AL155" s="171">
        <f t="shared" ref="AL155" si="593">VDB(AL148,0,AL149,AL153,AL154,AL150,FALSE)</f>
        <v>1000</v>
      </c>
      <c r="AM155" s="171">
        <f t="shared" ref="AM155" si="594">VDB(AM148,0,AM149,AM153,AM154,AM150,FALSE)</f>
        <v>1000</v>
      </c>
      <c r="AW155" s="171">
        <f t="shared" ref="AW155" si="595">VDB(AW148,0,AW149,AW153,AW154,AW150,FALSE)</f>
        <v>1333.3333333333333</v>
      </c>
      <c r="AX155" s="171">
        <f t="shared" ref="AX155" si="596">VDB(AX148,0,AX149,AX153,AX154,AX150,FALSE)</f>
        <v>1333.3333333333333</v>
      </c>
      <c r="AY155" s="171">
        <f t="shared" ref="AY155" si="597">VDB(AY148,0,AY149,AY153,AY154,AY150,FALSE)</f>
        <v>1333.3333333333333</v>
      </c>
      <c r="AZ155" s="171">
        <f t="shared" ref="AZ155" si="598">VDB(AZ148,0,AZ149,AZ153,AZ154,AZ150,FALSE)</f>
        <v>1333.3333333333333</v>
      </c>
      <c r="BA155" s="171">
        <f t="shared" ref="BA155" si="599">VDB(BA148,0,BA149,BA153,BA154,BA150,FALSE)</f>
        <v>1333.3333333333333</v>
      </c>
      <c r="BB155" s="171">
        <f t="shared" ref="BB155" si="600">VDB(BB148,0,BB149,BB153,BB154,BB150,FALSE)</f>
        <v>1333.3333333333333</v>
      </c>
      <c r="BC155" s="171">
        <f t="shared" ref="BC155" si="601">VDB(BC148,0,BC149,BC153,BC154,BC150,FALSE)</f>
        <v>1333.3333333333333</v>
      </c>
      <c r="BD155" s="171">
        <f t="shared" ref="BD155" si="602">VDB(BD148,0,BD149,BD153,BD154,BD150,FALSE)</f>
        <v>1333.3333333333333</v>
      </c>
      <c r="BE155" s="171">
        <f t="shared" ref="BE155" si="603">VDB(BE148,0,BE149,BE153,BE154,BE150,FALSE)</f>
        <v>1333.3333333333333</v>
      </c>
      <c r="BF155" s="171">
        <f t="shared" ref="BF155" si="604">VDB(BF148,0,BF149,BF153,BF154,BF150,FALSE)</f>
        <v>1333.3333333333333</v>
      </c>
      <c r="BG155" s="171">
        <f t="shared" ref="BG155" si="605">VDB(BG148,0,BG149,BG153,BG154,BG150,FALSE)</f>
        <v>1333.3333333333333</v>
      </c>
      <c r="BH155" s="171">
        <f t="shared" ref="BH155" si="606">VDB(BH148,0,BH149,BH153,BH154,BH150,FALSE)</f>
        <v>1333.3333333333333</v>
      </c>
    </row>
    <row r="156" spans="4:60" s="114" customFormat="1" ht="18" customHeight="1" thickBot="1" x14ac:dyDescent="0.3">
      <c r="E156" s="114" t="s">
        <v>323</v>
      </c>
      <c r="AB156" s="171"/>
      <c r="AD156" s="158"/>
      <c r="AE156" s="175">
        <f>COUNT(AE148:$AM148)</f>
        <v>9</v>
      </c>
      <c r="AF156" s="171">
        <f t="shared" ref="AF156:AM156" si="607">AE156</f>
        <v>9</v>
      </c>
      <c r="AG156" s="171">
        <f t="shared" si="607"/>
        <v>9</v>
      </c>
      <c r="AH156" s="171">
        <f t="shared" si="607"/>
        <v>9</v>
      </c>
      <c r="AI156" s="171">
        <f t="shared" si="607"/>
        <v>9</v>
      </c>
      <c r="AJ156" s="171">
        <f t="shared" si="607"/>
        <v>9</v>
      </c>
      <c r="AK156" s="171">
        <f t="shared" si="607"/>
        <v>9</v>
      </c>
      <c r="AL156" s="171">
        <f t="shared" si="607"/>
        <v>9</v>
      </c>
      <c r="AM156" s="171">
        <f t="shared" si="607"/>
        <v>9</v>
      </c>
      <c r="AW156" s="175">
        <f>COUNT(AW148:BH148)</f>
        <v>12</v>
      </c>
      <c r="AX156" s="171">
        <f>AW156</f>
        <v>12</v>
      </c>
      <c r="AY156" s="171">
        <f t="shared" ref="AY156:BH156" si="608">AX156</f>
        <v>12</v>
      </c>
      <c r="AZ156" s="171">
        <f t="shared" si="608"/>
        <v>12</v>
      </c>
      <c r="BA156" s="171">
        <f t="shared" si="608"/>
        <v>12</v>
      </c>
      <c r="BB156" s="171">
        <f t="shared" si="608"/>
        <v>12</v>
      </c>
      <c r="BC156" s="171">
        <f t="shared" si="608"/>
        <v>12</v>
      </c>
      <c r="BD156" s="171">
        <f t="shared" si="608"/>
        <v>12</v>
      </c>
      <c r="BE156" s="171">
        <f t="shared" si="608"/>
        <v>12</v>
      </c>
      <c r="BF156" s="171">
        <f t="shared" si="608"/>
        <v>12</v>
      </c>
      <c r="BG156" s="171">
        <f t="shared" si="608"/>
        <v>12</v>
      </c>
      <c r="BH156" s="171">
        <f t="shared" si="608"/>
        <v>12</v>
      </c>
    </row>
    <row r="157" spans="4:60" s="114" customFormat="1" ht="18" customHeight="1" x14ac:dyDescent="0.25">
      <c r="E157" s="114" t="s">
        <v>327</v>
      </c>
      <c r="AB157" s="171"/>
      <c r="AD157" s="158"/>
      <c r="AE157" s="186" t="b">
        <f>AND(COLUMN(AE156)&gt;=COLUMN(AM156)-AE156)</f>
        <v>1</v>
      </c>
      <c r="AF157" s="186" t="b">
        <f>AND(COLUMN(AF156)&gt;=COLUMN(AM156)-AF156)</f>
        <v>1</v>
      </c>
      <c r="AG157" s="186" t="b">
        <f>AND(COLUMN(AG156)&gt;=COLUMN(AM156)-AG156)</f>
        <v>1</v>
      </c>
      <c r="AH157" s="186" t="b">
        <f>AND(COLUMN(AH156)&gt;=COLUMN(AM156)-AH156)</f>
        <v>1</v>
      </c>
      <c r="AI157" s="186" t="b">
        <f>AND(COLUMN(AI156)&gt;=COLUMN(AM156)-AI156)</f>
        <v>1</v>
      </c>
      <c r="AJ157" s="186" t="b">
        <f>AND(COLUMN(AJ156)&gt;=COLUMN(AM156)-AJ156)</f>
        <v>1</v>
      </c>
      <c r="AK157" s="186" t="b">
        <f>AND(COLUMN(AK156)&gt;=COLUMN(AM156)-AK156)</f>
        <v>1</v>
      </c>
      <c r="AL157" s="186" t="b">
        <f>AND(COLUMN(AL156)&gt;=COLUMN(AM156)-AL156)</f>
        <v>1</v>
      </c>
      <c r="AM157" s="186" t="b">
        <f>AND(COLUMN(AM156)&gt;=COLUMN(AM156)-AM156)</f>
        <v>1</v>
      </c>
      <c r="AW157" s="186" t="b">
        <f>AND(COLUMN(AW156)&gt;=COLUMN(BH156)-AW156)</f>
        <v>1</v>
      </c>
      <c r="AX157" s="186" t="b">
        <f>AND(COLUMN(AX156)&gt;=COLUMN(BH156)-AX156)</f>
        <v>1</v>
      </c>
      <c r="AY157" s="186" t="b">
        <f>AND(COLUMN(AY156)&gt;=COLUMN(BH156)-AY156)</f>
        <v>1</v>
      </c>
      <c r="AZ157" s="186" t="b">
        <f>AND(COLUMN(AZ156)&gt;=COLUMN(BH156)-AZ156)</f>
        <v>1</v>
      </c>
      <c r="BA157" s="186" t="b">
        <f>AND(COLUMN(BA156)&gt;=COLUMN(BH156)-BA156)</f>
        <v>1</v>
      </c>
      <c r="BB157" s="186" t="b">
        <f>AND(COLUMN(BB156)&gt;=COLUMN(BH156)-BB156)</f>
        <v>1</v>
      </c>
      <c r="BC157" s="186" t="b">
        <f>AND(COLUMN(BC156)&gt;=COLUMN(BH156)-BC156)</f>
        <v>1</v>
      </c>
      <c r="BD157" s="186" t="b">
        <f>AND(COLUMN(BD156)&gt;=COLUMN(BH156)-BD156)</f>
        <v>1</v>
      </c>
      <c r="BE157" s="186" t="b">
        <f>AND(COLUMN(BE156)&gt;=COLUMN(BH156)-BE156)</f>
        <v>1</v>
      </c>
      <c r="BF157" s="186" t="b">
        <f>AND(COLUMN(BF156)&gt;=COLUMN(BH156)-BF156)</f>
        <v>1</v>
      </c>
      <c r="BG157" s="186" t="b">
        <f>AND(COLUMN(BG156)&gt;=COLUMN(BH156)-BG156)</f>
        <v>1</v>
      </c>
      <c r="BH157" s="186" t="b">
        <f>AND(COLUMN(BH156)&gt;=COLUMN(BH156)-BH156)</f>
        <v>1</v>
      </c>
    </row>
    <row r="158" spans="4:60" s="114" customFormat="1" ht="18" customHeight="1" x14ac:dyDescent="0.25">
      <c r="E158" s="114" t="s">
        <v>238</v>
      </c>
      <c r="AB158" s="171"/>
      <c r="AD158" s="158"/>
      <c r="AE158" s="171">
        <f t="shared" ref="AE158:AM158" si="609">AE155/AE156</f>
        <v>111.11111111111111</v>
      </c>
      <c r="AF158" s="171">
        <f t="shared" si="609"/>
        <v>111.11111111111111</v>
      </c>
      <c r="AG158" s="171">
        <f t="shared" si="609"/>
        <v>111.11111111111111</v>
      </c>
      <c r="AH158" s="171">
        <f t="shared" si="609"/>
        <v>111.11111111111111</v>
      </c>
      <c r="AI158" s="171">
        <f t="shared" si="609"/>
        <v>111.11111111111111</v>
      </c>
      <c r="AJ158" s="171">
        <f t="shared" si="609"/>
        <v>111.11111111111111</v>
      </c>
      <c r="AK158" s="171">
        <f t="shared" si="609"/>
        <v>111.11111111111111</v>
      </c>
      <c r="AL158" s="171">
        <f t="shared" si="609"/>
        <v>111.11111111111111</v>
      </c>
      <c r="AM158" s="171">
        <f t="shared" si="609"/>
        <v>111.11111111111111</v>
      </c>
      <c r="AW158" s="171">
        <f t="shared" ref="AW158" si="610">AW155/AW156</f>
        <v>111.1111111111111</v>
      </c>
      <c r="AX158" s="171">
        <f t="shared" ref="AX158" si="611">AX155/12</f>
        <v>111.1111111111111</v>
      </c>
      <c r="AY158" s="171">
        <f t="shared" ref="AY158" si="612">AY155/12</f>
        <v>111.1111111111111</v>
      </c>
      <c r="AZ158" s="171">
        <f t="shared" ref="AZ158" si="613">AZ155/12</f>
        <v>111.1111111111111</v>
      </c>
      <c r="BA158" s="171">
        <f t="shared" ref="BA158" si="614">BA155/12</f>
        <v>111.1111111111111</v>
      </c>
      <c r="BB158" s="171">
        <f t="shared" ref="BB158" si="615">BB155/12</f>
        <v>111.1111111111111</v>
      </c>
      <c r="BC158" s="171">
        <f t="shared" ref="BC158" si="616">BC155/12</f>
        <v>111.1111111111111</v>
      </c>
      <c r="BD158" s="171">
        <f t="shared" ref="BD158" si="617">BD155/12</f>
        <v>111.1111111111111</v>
      </c>
      <c r="BE158" s="171">
        <f t="shared" ref="BE158" si="618">BE155/12</f>
        <v>111.1111111111111</v>
      </c>
      <c r="BF158" s="171">
        <f t="shared" ref="BF158" si="619">BF155/12</f>
        <v>111.1111111111111</v>
      </c>
      <c r="BG158" s="171">
        <f t="shared" ref="BG158" si="620">BG155/12</f>
        <v>111.1111111111111</v>
      </c>
      <c r="BH158" s="171">
        <f t="shared" ref="BH158" si="621">BH155/12</f>
        <v>111.1111111111111</v>
      </c>
    </row>
    <row r="159" spans="4:60" s="114" customFormat="1" ht="18" customHeight="1" x14ac:dyDescent="0.25">
      <c r="AB159" s="171"/>
      <c r="AD159" s="158"/>
      <c r="AE159" s="172"/>
      <c r="AF159" s="172"/>
      <c r="AG159" s="172"/>
      <c r="AH159" s="172"/>
      <c r="AI159" s="172"/>
      <c r="AJ159" s="172"/>
      <c r="AK159" s="172"/>
      <c r="AL159" s="172"/>
      <c r="AM159" s="172"/>
      <c r="AW159" s="171"/>
      <c r="AY159" s="158"/>
      <c r="AZ159" s="172"/>
      <c r="BA159" s="172"/>
      <c r="BB159" s="172"/>
      <c r="BC159" s="172"/>
      <c r="BD159" s="172"/>
      <c r="BE159" s="172"/>
      <c r="BF159" s="172"/>
      <c r="BG159" s="172"/>
      <c r="BH159" s="172"/>
    </row>
    <row r="160" spans="4:60" s="114" customFormat="1" ht="18" customHeight="1" thickBot="1" x14ac:dyDescent="0.3">
      <c r="D160" s="114" t="s">
        <v>316</v>
      </c>
      <c r="AB160" s="171"/>
      <c r="AD160" s="158"/>
      <c r="AE160" s="172"/>
      <c r="AF160" s="172"/>
      <c r="AG160" s="172"/>
      <c r="AH160" s="172"/>
      <c r="AI160" s="172"/>
      <c r="AJ160" s="172"/>
      <c r="AK160" s="172"/>
      <c r="AL160" s="172"/>
      <c r="AM160" s="172"/>
      <c r="AW160" s="171"/>
      <c r="AY160" s="158"/>
      <c r="AZ160" s="172"/>
      <c r="BA160" s="172"/>
      <c r="BB160" s="172"/>
      <c r="BC160" s="172"/>
      <c r="BD160" s="172"/>
      <c r="BE160" s="172"/>
      <c r="BF160" s="172"/>
      <c r="BG160" s="172"/>
      <c r="BH160" s="172"/>
    </row>
    <row r="161" spans="4:60" s="114" customFormat="1" ht="18" customHeight="1" thickBot="1" x14ac:dyDescent="0.3">
      <c r="E161" s="114" t="s">
        <v>313</v>
      </c>
      <c r="AB161" s="171"/>
      <c r="AD161" s="158"/>
      <c r="AE161" s="172"/>
      <c r="AF161" s="172"/>
      <c r="AG161" s="172"/>
      <c r="AH161" s="173">
        <f>AH$57</f>
        <v>3000</v>
      </c>
      <c r="AI161" s="171">
        <f t="shared" ref="AI161:AM161" si="622">AH161</f>
        <v>3000</v>
      </c>
      <c r="AJ161" s="171">
        <f t="shared" si="622"/>
        <v>3000</v>
      </c>
      <c r="AK161" s="171">
        <f t="shared" si="622"/>
        <v>3000</v>
      </c>
      <c r="AL161" s="171">
        <f t="shared" si="622"/>
        <v>3000</v>
      </c>
      <c r="AM161" s="171">
        <f t="shared" si="622"/>
        <v>3000</v>
      </c>
      <c r="AW161" s="180">
        <f>AM161</f>
        <v>3000</v>
      </c>
      <c r="AX161" s="171">
        <f t="shared" ref="AX161:BH161" si="623">AW161</f>
        <v>3000</v>
      </c>
      <c r="AY161" s="171">
        <f t="shared" si="623"/>
        <v>3000</v>
      </c>
      <c r="AZ161" s="171">
        <f t="shared" si="623"/>
        <v>3000</v>
      </c>
      <c r="BA161" s="171">
        <f t="shared" si="623"/>
        <v>3000</v>
      </c>
      <c r="BB161" s="171">
        <f t="shared" si="623"/>
        <v>3000</v>
      </c>
      <c r="BC161" s="171">
        <f t="shared" si="623"/>
        <v>3000</v>
      </c>
      <c r="BD161" s="171">
        <f t="shared" si="623"/>
        <v>3000</v>
      </c>
      <c r="BE161" s="171">
        <f t="shared" si="623"/>
        <v>3000</v>
      </c>
      <c r="BF161" s="171">
        <f t="shared" si="623"/>
        <v>3000</v>
      </c>
      <c r="BG161" s="171">
        <f t="shared" si="623"/>
        <v>3000</v>
      </c>
      <c r="BH161" s="171">
        <f t="shared" si="623"/>
        <v>3000</v>
      </c>
    </row>
    <row r="162" spans="4:60" s="114" customFormat="1" ht="18" customHeight="1" thickBot="1" x14ac:dyDescent="0.3">
      <c r="E162" s="114" t="s">
        <v>236</v>
      </c>
      <c r="AB162" s="171"/>
      <c r="AD162" s="158"/>
      <c r="AE162" s="172"/>
      <c r="AF162" s="172"/>
      <c r="AG162" s="172"/>
      <c r="AH162" s="175">
        <f>$D$53</f>
        <v>3</v>
      </c>
      <c r="AI162" s="171">
        <f t="shared" ref="AI162:AM162" si="624">AH162</f>
        <v>3</v>
      </c>
      <c r="AJ162" s="171">
        <f t="shared" si="624"/>
        <v>3</v>
      </c>
      <c r="AK162" s="171">
        <f t="shared" si="624"/>
        <v>3</v>
      </c>
      <c r="AL162" s="171">
        <f t="shared" si="624"/>
        <v>3</v>
      </c>
      <c r="AM162" s="171">
        <f t="shared" si="624"/>
        <v>3</v>
      </c>
      <c r="AW162" s="180">
        <f t="shared" ref="AW162:AW163" si="625">AM162</f>
        <v>3</v>
      </c>
      <c r="AX162" s="171">
        <f t="shared" ref="AX162:BH162" si="626">AW162</f>
        <v>3</v>
      </c>
      <c r="AY162" s="171">
        <f t="shared" si="626"/>
        <v>3</v>
      </c>
      <c r="AZ162" s="171">
        <f t="shared" si="626"/>
        <v>3</v>
      </c>
      <c r="BA162" s="171">
        <f t="shared" si="626"/>
        <v>3</v>
      </c>
      <c r="BB162" s="171">
        <f t="shared" si="626"/>
        <v>3</v>
      </c>
      <c r="BC162" s="171">
        <f t="shared" si="626"/>
        <v>3</v>
      </c>
      <c r="BD162" s="171">
        <f t="shared" si="626"/>
        <v>3</v>
      </c>
      <c r="BE162" s="171">
        <f t="shared" si="626"/>
        <v>3</v>
      </c>
      <c r="BF162" s="171">
        <f t="shared" si="626"/>
        <v>3</v>
      </c>
      <c r="BG162" s="171">
        <f t="shared" si="626"/>
        <v>3</v>
      </c>
      <c r="BH162" s="171">
        <f t="shared" si="626"/>
        <v>3</v>
      </c>
    </row>
    <row r="163" spans="4:60" s="114" customFormat="1" ht="18" customHeight="1" thickBot="1" x14ac:dyDescent="0.3">
      <c r="E163" s="114" t="s">
        <v>157</v>
      </c>
      <c r="AB163" s="171"/>
      <c r="AD163" s="158"/>
      <c r="AE163" s="172"/>
      <c r="AF163" s="172"/>
      <c r="AG163" s="172"/>
      <c r="AH163" s="181">
        <f>1+(0.5*AND(AH162&lt;=20))+(0.5*AND(AH162&lt;=10))</f>
        <v>2</v>
      </c>
      <c r="AI163" s="172">
        <f t="shared" ref="AI163:AM163" si="627">AH163</f>
        <v>2</v>
      </c>
      <c r="AJ163" s="172">
        <f t="shared" si="627"/>
        <v>2</v>
      </c>
      <c r="AK163" s="172">
        <f t="shared" si="627"/>
        <v>2</v>
      </c>
      <c r="AL163" s="172">
        <f t="shared" si="627"/>
        <v>2</v>
      </c>
      <c r="AM163" s="172">
        <f t="shared" si="627"/>
        <v>2</v>
      </c>
      <c r="AW163" s="182">
        <f t="shared" si="625"/>
        <v>2</v>
      </c>
      <c r="AX163" s="172">
        <f t="shared" ref="AX163:BH163" si="628">AW163</f>
        <v>2</v>
      </c>
      <c r="AY163" s="172">
        <f t="shared" si="628"/>
        <v>2</v>
      </c>
      <c r="AZ163" s="172">
        <f t="shared" si="628"/>
        <v>2</v>
      </c>
      <c r="BA163" s="172">
        <f t="shared" si="628"/>
        <v>2</v>
      </c>
      <c r="BB163" s="172">
        <f t="shared" si="628"/>
        <v>2</v>
      </c>
      <c r="BC163" s="172">
        <f t="shared" si="628"/>
        <v>2</v>
      </c>
      <c r="BD163" s="172">
        <f t="shared" si="628"/>
        <v>2</v>
      </c>
      <c r="BE163" s="172">
        <f t="shared" si="628"/>
        <v>2</v>
      </c>
      <c r="BF163" s="172">
        <f t="shared" si="628"/>
        <v>2</v>
      </c>
      <c r="BG163" s="172">
        <f t="shared" si="628"/>
        <v>2</v>
      </c>
      <c r="BH163" s="172">
        <f t="shared" si="628"/>
        <v>2</v>
      </c>
    </row>
    <row r="164" spans="4:60" s="114" customFormat="1" ht="18" customHeight="1" thickBot="1" x14ac:dyDescent="0.3">
      <c r="E164" s="114" t="s">
        <v>322</v>
      </c>
      <c r="AB164" s="171"/>
      <c r="AD164" s="158"/>
      <c r="AE164" s="172"/>
      <c r="AF164" s="172"/>
      <c r="AG164" s="172"/>
      <c r="AH164" s="183">
        <f>YEAR(AH$3)</f>
        <v>2014</v>
      </c>
      <c r="AI164" s="184">
        <f t="shared" ref="AI164:AM164" si="629">AH164</f>
        <v>2014</v>
      </c>
      <c r="AJ164" s="184">
        <f t="shared" si="629"/>
        <v>2014</v>
      </c>
      <c r="AK164" s="184">
        <f t="shared" si="629"/>
        <v>2014</v>
      </c>
      <c r="AL164" s="184">
        <f t="shared" si="629"/>
        <v>2014</v>
      </c>
      <c r="AM164" s="184">
        <f t="shared" si="629"/>
        <v>2014</v>
      </c>
      <c r="AW164" s="185">
        <f>AM164</f>
        <v>2014</v>
      </c>
      <c r="AX164" s="184">
        <f>AW164</f>
        <v>2014</v>
      </c>
      <c r="AY164" s="184">
        <f t="shared" ref="AY164:BH164" si="630">AX164</f>
        <v>2014</v>
      </c>
      <c r="AZ164" s="184">
        <f t="shared" si="630"/>
        <v>2014</v>
      </c>
      <c r="BA164" s="184">
        <f t="shared" si="630"/>
        <v>2014</v>
      </c>
      <c r="BB164" s="184">
        <f t="shared" si="630"/>
        <v>2014</v>
      </c>
      <c r="BC164" s="184">
        <f t="shared" si="630"/>
        <v>2014</v>
      </c>
      <c r="BD164" s="184">
        <f t="shared" si="630"/>
        <v>2014</v>
      </c>
      <c r="BE164" s="184">
        <f t="shared" si="630"/>
        <v>2014</v>
      </c>
      <c r="BF164" s="184">
        <f t="shared" si="630"/>
        <v>2014</v>
      </c>
      <c r="BG164" s="184">
        <f t="shared" si="630"/>
        <v>2014</v>
      </c>
      <c r="BH164" s="184">
        <f t="shared" si="630"/>
        <v>2014</v>
      </c>
    </row>
    <row r="165" spans="4:60" s="114" customFormat="1" ht="18" customHeight="1" x14ac:dyDescent="0.25">
      <c r="E165" s="114" t="s">
        <v>324</v>
      </c>
      <c r="AB165" s="171"/>
      <c r="AD165" s="158"/>
      <c r="AE165" s="172"/>
      <c r="AF165" s="172"/>
      <c r="AG165" s="172"/>
      <c r="AH165" s="105">
        <f t="shared" ref="AH165" si="631">YEAR(AH$3)-AH164+1</f>
        <v>1</v>
      </c>
      <c r="AI165" s="105">
        <f t="shared" ref="AI165" si="632">YEAR(AI$3)-AI164+1</f>
        <v>1</v>
      </c>
      <c r="AJ165" s="105">
        <f t="shared" ref="AJ165" si="633">YEAR(AJ$3)-AJ164+1</f>
        <v>1</v>
      </c>
      <c r="AK165" s="105">
        <f t="shared" ref="AK165" si="634">YEAR(AK$3)-AK164+1</f>
        <v>1</v>
      </c>
      <c r="AL165" s="105">
        <f t="shared" ref="AL165" si="635">YEAR(AL$3)-AL164+1</f>
        <v>1</v>
      </c>
      <c r="AM165" s="105">
        <f t="shared" ref="AM165" si="636">YEAR(AM$3)-AM164+1</f>
        <v>1</v>
      </c>
      <c r="AW165" s="105">
        <f t="shared" ref="AW165" si="637">YEAR(AW$3)-AW164+1</f>
        <v>2</v>
      </c>
      <c r="AX165" s="105">
        <f t="shared" ref="AX165" si="638">YEAR(AX$3)-AX164+1</f>
        <v>2</v>
      </c>
      <c r="AY165" s="105">
        <f t="shared" ref="AY165" si="639">YEAR(AY$3)-AY164+1</f>
        <v>2</v>
      </c>
      <c r="AZ165" s="105">
        <f t="shared" ref="AZ165" si="640">YEAR(AZ$3)-AZ164+1</f>
        <v>2</v>
      </c>
      <c r="BA165" s="105">
        <f t="shared" ref="BA165" si="641">YEAR(BA$3)-BA164+1</f>
        <v>2</v>
      </c>
      <c r="BB165" s="105">
        <f t="shared" ref="BB165" si="642">YEAR(BB$3)-BB164+1</f>
        <v>2</v>
      </c>
      <c r="BC165" s="105">
        <f t="shared" ref="BC165" si="643">YEAR(BC$3)-BC164+1</f>
        <v>2</v>
      </c>
      <c r="BD165" s="105">
        <f t="shared" ref="BD165" si="644">YEAR(BD$3)-BD164+1</f>
        <v>2</v>
      </c>
      <c r="BE165" s="105">
        <f t="shared" ref="BE165" si="645">YEAR(BE$3)-BE164+1</f>
        <v>2</v>
      </c>
      <c r="BF165" s="105">
        <f t="shared" ref="BF165" si="646">YEAR(BF$3)-BF164+1</f>
        <v>2</v>
      </c>
      <c r="BG165" s="105">
        <f t="shared" ref="BG165" si="647">YEAR(BG$3)-BG164+1</f>
        <v>2</v>
      </c>
      <c r="BH165" s="105">
        <f t="shared" ref="BH165" si="648">YEAR(BH$3)-BH164+1</f>
        <v>2</v>
      </c>
    </row>
    <row r="166" spans="4:60" s="114" customFormat="1" ht="18" customHeight="1" x14ac:dyDescent="0.25">
      <c r="E166" s="114" t="s">
        <v>325</v>
      </c>
      <c r="AB166" s="171"/>
      <c r="AD166" s="158"/>
      <c r="AE166" s="172"/>
      <c r="AF166" s="172"/>
      <c r="AG166" s="172"/>
      <c r="AH166" s="172">
        <f t="shared" ref="AH166" si="649">MAX(AH165-1.5,0)</f>
        <v>0</v>
      </c>
      <c r="AI166" s="172">
        <f t="shared" ref="AI166" si="650">MAX(AI165-1.5,0)</f>
        <v>0</v>
      </c>
      <c r="AJ166" s="172">
        <f t="shared" ref="AJ166" si="651">MAX(AJ165-1.5,0)</f>
        <v>0</v>
      </c>
      <c r="AK166" s="172">
        <f t="shared" ref="AK166" si="652">MAX(AK165-1.5,0)</f>
        <v>0</v>
      </c>
      <c r="AL166" s="172">
        <f t="shared" ref="AL166" si="653">MAX(AL165-1.5,0)</f>
        <v>0</v>
      </c>
      <c r="AM166" s="172">
        <f t="shared" ref="AM166" si="654">MAX(AM165-1.5,0)</f>
        <v>0</v>
      </c>
      <c r="AW166" s="172">
        <f t="shared" ref="AW166" si="655">MAX(AW165-1.5,0)</f>
        <v>0.5</v>
      </c>
      <c r="AX166" s="172">
        <f t="shared" ref="AX166" si="656">MAX(AX165-1.5,0)</f>
        <v>0.5</v>
      </c>
      <c r="AY166" s="172">
        <f t="shared" ref="AY166" si="657">MAX(AY165-1.5,0)</f>
        <v>0.5</v>
      </c>
      <c r="AZ166" s="172">
        <f t="shared" ref="AZ166" si="658">MAX(AZ165-1.5,0)</f>
        <v>0.5</v>
      </c>
      <c r="BA166" s="172">
        <f t="shared" ref="BA166" si="659">MAX(BA165-1.5,0)</f>
        <v>0.5</v>
      </c>
      <c r="BB166" s="172">
        <f t="shared" ref="BB166" si="660">MAX(BB165-1.5,0)</f>
        <v>0.5</v>
      </c>
      <c r="BC166" s="172">
        <f t="shared" ref="BC166" si="661">MAX(BC165-1.5,0)</f>
        <v>0.5</v>
      </c>
      <c r="BD166" s="172">
        <f t="shared" ref="BD166" si="662">MAX(BD165-1.5,0)</f>
        <v>0.5</v>
      </c>
      <c r="BE166" s="172">
        <f t="shared" ref="BE166" si="663">MAX(BE165-1.5,0)</f>
        <v>0.5</v>
      </c>
      <c r="BF166" s="172">
        <f t="shared" ref="BF166" si="664">MAX(BF165-1.5,0)</f>
        <v>0.5</v>
      </c>
      <c r="BG166" s="172">
        <f t="shared" ref="BG166" si="665">MAX(BG165-1.5,0)</f>
        <v>0.5</v>
      </c>
      <c r="BH166" s="172">
        <f t="shared" ref="BH166" si="666">MAX(BH165-1.5,0)</f>
        <v>0.5</v>
      </c>
    </row>
    <row r="167" spans="4:60" ht="18" customHeight="1" x14ac:dyDescent="0.25">
      <c r="D167" s="114"/>
      <c r="E167" s="114" t="s">
        <v>326</v>
      </c>
      <c r="AB167" s="171"/>
      <c r="AC167" s="114"/>
      <c r="AD167" s="158"/>
      <c r="AE167" s="172"/>
      <c r="AF167" s="172"/>
      <c r="AG167" s="172"/>
      <c r="AH167" s="172">
        <f t="shared" ref="AH167:AM167" si="667">MIN(AH165-0.5,AH162)</f>
        <v>0.5</v>
      </c>
      <c r="AI167" s="172">
        <f t="shared" si="667"/>
        <v>0.5</v>
      </c>
      <c r="AJ167" s="172">
        <f t="shared" si="667"/>
        <v>0.5</v>
      </c>
      <c r="AK167" s="172">
        <f t="shared" si="667"/>
        <v>0.5</v>
      </c>
      <c r="AL167" s="172">
        <f t="shared" si="667"/>
        <v>0.5</v>
      </c>
      <c r="AM167" s="172">
        <f t="shared" si="667"/>
        <v>0.5</v>
      </c>
      <c r="AW167" s="172">
        <f t="shared" ref="AW167:BH167" si="668">MIN(AW165-0.5,AW162)</f>
        <v>1.5</v>
      </c>
      <c r="AX167" s="172">
        <f t="shared" si="668"/>
        <v>1.5</v>
      </c>
      <c r="AY167" s="172">
        <f t="shared" si="668"/>
        <v>1.5</v>
      </c>
      <c r="AZ167" s="172">
        <f t="shared" si="668"/>
        <v>1.5</v>
      </c>
      <c r="BA167" s="172">
        <f t="shared" si="668"/>
        <v>1.5</v>
      </c>
      <c r="BB167" s="172">
        <f t="shared" si="668"/>
        <v>1.5</v>
      </c>
      <c r="BC167" s="172">
        <f t="shared" si="668"/>
        <v>1.5</v>
      </c>
      <c r="BD167" s="172">
        <f t="shared" si="668"/>
        <v>1.5</v>
      </c>
      <c r="BE167" s="172">
        <f t="shared" si="668"/>
        <v>1.5</v>
      </c>
      <c r="BF167" s="172">
        <f t="shared" si="668"/>
        <v>1.5</v>
      </c>
      <c r="BG167" s="172">
        <f t="shared" si="668"/>
        <v>1.5</v>
      </c>
      <c r="BH167" s="172">
        <f t="shared" si="668"/>
        <v>1.5</v>
      </c>
    </row>
    <row r="168" spans="4:60" s="114" customFormat="1" ht="18" customHeight="1" thickBot="1" x14ac:dyDescent="0.3">
      <c r="E168" s="114" t="s">
        <v>237</v>
      </c>
      <c r="AB168" s="171"/>
      <c r="AD168" s="158"/>
      <c r="AE168" s="172"/>
      <c r="AF168" s="172"/>
      <c r="AG168" s="172"/>
      <c r="AH168" s="171">
        <f t="shared" ref="AH168" si="669">VDB(AH161,0,AH162,AH166,AH167,AH163,FALSE)</f>
        <v>1000</v>
      </c>
      <c r="AI168" s="171">
        <f t="shared" ref="AI168" si="670">VDB(AI161,0,AI162,AI166,AI167,AI163,FALSE)</f>
        <v>1000</v>
      </c>
      <c r="AJ168" s="171">
        <f t="shared" ref="AJ168" si="671">VDB(AJ161,0,AJ162,AJ166,AJ167,AJ163,FALSE)</f>
        <v>1000</v>
      </c>
      <c r="AK168" s="171">
        <f t="shared" ref="AK168" si="672">VDB(AK161,0,AK162,AK166,AK167,AK163,FALSE)</f>
        <v>1000</v>
      </c>
      <c r="AL168" s="171">
        <f t="shared" ref="AL168" si="673">VDB(AL161,0,AL162,AL166,AL167,AL163,FALSE)</f>
        <v>1000</v>
      </c>
      <c r="AM168" s="171">
        <f t="shared" ref="AM168" si="674">VDB(AM161,0,AM162,AM166,AM167,AM163,FALSE)</f>
        <v>1000</v>
      </c>
      <c r="AW168" s="171">
        <f t="shared" ref="AW168" si="675">VDB(AW161,0,AW162,AW166,AW167,AW163,FALSE)</f>
        <v>1333.3333333333333</v>
      </c>
      <c r="AX168" s="171">
        <f t="shared" ref="AX168" si="676">VDB(AX161,0,AX162,AX166,AX167,AX163,FALSE)</f>
        <v>1333.3333333333333</v>
      </c>
      <c r="AY168" s="171">
        <f t="shared" ref="AY168" si="677">VDB(AY161,0,AY162,AY166,AY167,AY163,FALSE)</f>
        <v>1333.3333333333333</v>
      </c>
      <c r="AZ168" s="171">
        <f t="shared" ref="AZ168" si="678">VDB(AZ161,0,AZ162,AZ166,AZ167,AZ163,FALSE)</f>
        <v>1333.3333333333333</v>
      </c>
      <c r="BA168" s="171">
        <f t="shared" ref="BA168" si="679">VDB(BA161,0,BA162,BA166,BA167,BA163,FALSE)</f>
        <v>1333.3333333333333</v>
      </c>
      <c r="BB168" s="171">
        <f t="shared" ref="BB168" si="680">VDB(BB161,0,BB162,BB166,BB167,BB163,FALSE)</f>
        <v>1333.3333333333333</v>
      </c>
      <c r="BC168" s="171">
        <f t="shared" ref="BC168" si="681">VDB(BC161,0,BC162,BC166,BC167,BC163,FALSE)</f>
        <v>1333.3333333333333</v>
      </c>
      <c r="BD168" s="171">
        <f t="shared" ref="BD168" si="682">VDB(BD161,0,BD162,BD166,BD167,BD163,FALSE)</f>
        <v>1333.3333333333333</v>
      </c>
      <c r="BE168" s="171">
        <f t="shared" ref="BE168" si="683">VDB(BE161,0,BE162,BE166,BE167,BE163,FALSE)</f>
        <v>1333.3333333333333</v>
      </c>
      <c r="BF168" s="171">
        <f t="shared" ref="BF168" si="684">VDB(BF161,0,BF162,BF166,BF167,BF163,FALSE)</f>
        <v>1333.3333333333333</v>
      </c>
      <c r="BG168" s="171">
        <f t="shared" ref="BG168" si="685">VDB(BG161,0,BG162,BG166,BG167,BG163,FALSE)</f>
        <v>1333.3333333333333</v>
      </c>
      <c r="BH168" s="171">
        <f t="shared" ref="BH168" si="686">VDB(BH161,0,BH162,BH166,BH167,BH163,FALSE)</f>
        <v>1333.3333333333333</v>
      </c>
    </row>
    <row r="169" spans="4:60" s="114" customFormat="1" ht="18" customHeight="1" thickBot="1" x14ac:dyDescent="0.3">
      <c r="E169" s="114" t="s">
        <v>323</v>
      </c>
      <c r="AB169" s="171"/>
      <c r="AD169" s="158"/>
      <c r="AE169" s="172"/>
      <c r="AF169" s="172"/>
      <c r="AG169" s="172"/>
      <c r="AH169" s="175">
        <f>COUNT(AH161:$AM161)</f>
        <v>6</v>
      </c>
      <c r="AI169" s="171">
        <f t="shared" ref="AI169:AM169" si="687">AH169</f>
        <v>6</v>
      </c>
      <c r="AJ169" s="171">
        <f t="shared" si="687"/>
        <v>6</v>
      </c>
      <c r="AK169" s="171">
        <f t="shared" si="687"/>
        <v>6</v>
      </c>
      <c r="AL169" s="171">
        <f t="shared" si="687"/>
        <v>6</v>
      </c>
      <c r="AM169" s="171">
        <f t="shared" si="687"/>
        <v>6</v>
      </c>
      <c r="AW169" s="175">
        <f>COUNT(AW161:BH161)</f>
        <v>12</v>
      </c>
      <c r="AX169" s="171">
        <f>AW169</f>
        <v>12</v>
      </c>
      <c r="AY169" s="171">
        <f t="shared" ref="AY169:BH169" si="688">AX169</f>
        <v>12</v>
      </c>
      <c r="AZ169" s="171">
        <f t="shared" si="688"/>
        <v>12</v>
      </c>
      <c r="BA169" s="171">
        <f t="shared" si="688"/>
        <v>12</v>
      </c>
      <c r="BB169" s="171">
        <f t="shared" si="688"/>
        <v>12</v>
      </c>
      <c r="BC169" s="171">
        <f t="shared" si="688"/>
        <v>12</v>
      </c>
      <c r="BD169" s="171">
        <f t="shared" si="688"/>
        <v>12</v>
      </c>
      <c r="BE169" s="171">
        <f t="shared" si="688"/>
        <v>12</v>
      </c>
      <c r="BF169" s="171">
        <f t="shared" si="688"/>
        <v>12</v>
      </c>
      <c r="BG169" s="171">
        <f t="shared" si="688"/>
        <v>12</v>
      </c>
      <c r="BH169" s="171">
        <f t="shared" si="688"/>
        <v>12</v>
      </c>
    </row>
    <row r="170" spans="4:60" s="114" customFormat="1" ht="18" customHeight="1" x14ac:dyDescent="0.25">
      <c r="E170" s="114" t="s">
        <v>327</v>
      </c>
      <c r="AB170" s="171"/>
      <c r="AD170" s="158"/>
      <c r="AE170" s="172"/>
      <c r="AF170" s="172"/>
      <c r="AG170" s="172"/>
      <c r="AH170" s="186" t="b">
        <f>AND(COLUMN(AH169)&gt;=COLUMN(AM169)-AH169)</f>
        <v>1</v>
      </c>
      <c r="AI170" s="186" t="b">
        <f>AND(COLUMN(AI169)&gt;=COLUMN(AM169)-AI169)</f>
        <v>1</v>
      </c>
      <c r="AJ170" s="186" t="b">
        <f>AND(COLUMN(AJ169)&gt;=COLUMN(AM169)-AJ169)</f>
        <v>1</v>
      </c>
      <c r="AK170" s="186" t="b">
        <f>AND(COLUMN(AK169)&gt;=COLUMN(AM169)-AK169)</f>
        <v>1</v>
      </c>
      <c r="AL170" s="186" t="b">
        <f>AND(COLUMN(AL169)&gt;=COLUMN(AM169)-AL169)</f>
        <v>1</v>
      </c>
      <c r="AM170" s="186" t="b">
        <f>AND(COLUMN(AM169)&gt;=COLUMN(AM169)-AM169)</f>
        <v>1</v>
      </c>
      <c r="AW170" s="186" t="b">
        <f>AND(COLUMN(AW169)&gt;=COLUMN(BH169)-AW169)</f>
        <v>1</v>
      </c>
      <c r="AX170" s="186" t="b">
        <f>AND(COLUMN(AX169)&gt;=COLUMN(BH169)-AX169)</f>
        <v>1</v>
      </c>
      <c r="AY170" s="186" t="b">
        <f>AND(COLUMN(AY169)&gt;=COLUMN(BH169)-AY169)</f>
        <v>1</v>
      </c>
      <c r="AZ170" s="186" t="b">
        <f>AND(COLUMN(AZ169)&gt;=COLUMN(BH169)-AZ169)</f>
        <v>1</v>
      </c>
      <c r="BA170" s="186" t="b">
        <f>AND(COLUMN(BA169)&gt;=COLUMN(BH169)-BA169)</f>
        <v>1</v>
      </c>
      <c r="BB170" s="186" t="b">
        <f>AND(COLUMN(BB169)&gt;=COLUMN(BH169)-BB169)</f>
        <v>1</v>
      </c>
      <c r="BC170" s="186" t="b">
        <f>AND(COLUMN(BC169)&gt;=COLUMN(BH169)-BC169)</f>
        <v>1</v>
      </c>
      <c r="BD170" s="186" t="b">
        <f>AND(COLUMN(BD169)&gt;=COLUMN(BH169)-BD169)</f>
        <v>1</v>
      </c>
      <c r="BE170" s="186" t="b">
        <f>AND(COLUMN(BE169)&gt;=COLUMN(BH169)-BE169)</f>
        <v>1</v>
      </c>
      <c r="BF170" s="186" t="b">
        <f>AND(COLUMN(BF169)&gt;=COLUMN(BH169)-BF169)</f>
        <v>1</v>
      </c>
      <c r="BG170" s="186" t="b">
        <f>AND(COLUMN(BG169)&gt;=COLUMN(BH169)-BG169)</f>
        <v>1</v>
      </c>
      <c r="BH170" s="186" t="b">
        <f>AND(COLUMN(BH169)&gt;=COLUMN(BH169)-BH169)</f>
        <v>1</v>
      </c>
    </row>
    <row r="171" spans="4:60" s="114" customFormat="1" ht="18" customHeight="1" x14ac:dyDescent="0.25">
      <c r="E171" s="114" t="s">
        <v>238</v>
      </c>
      <c r="AB171" s="171"/>
      <c r="AD171" s="158"/>
      <c r="AE171" s="172"/>
      <c r="AF171" s="172"/>
      <c r="AG171" s="172"/>
      <c r="AH171" s="171">
        <f t="shared" ref="AH171:AM171" si="689">AH168/AH169</f>
        <v>166.66666666666666</v>
      </c>
      <c r="AI171" s="171">
        <f t="shared" si="689"/>
        <v>166.66666666666666</v>
      </c>
      <c r="AJ171" s="171">
        <f t="shared" si="689"/>
        <v>166.66666666666666</v>
      </c>
      <c r="AK171" s="171">
        <f t="shared" si="689"/>
        <v>166.66666666666666</v>
      </c>
      <c r="AL171" s="171">
        <f t="shared" si="689"/>
        <v>166.66666666666666</v>
      </c>
      <c r="AM171" s="171">
        <f t="shared" si="689"/>
        <v>166.66666666666666</v>
      </c>
      <c r="AW171" s="171">
        <f t="shared" ref="AW171" si="690">AW168/AW169</f>
        <v>111.1111111111111</v>
      </c>
      <c r="AX171" s="171">
        <f t="shared" ref="AX171" si="691">AX168/12</f>
        <v>111.1111111111111</v>
      </c>
      <c r="AY171" s="171">
        <f t="shared" ref="AY171" si="692">AY168/12</f>
        <v>111.1111111111111</v>
      </c>
      <c r="AZ171" s="171">
        <f t="shared" ref="AZ171" si="693">AZ168/12</f>
        <v>111.1111111111111</v>
      </c>
      <c r="BA171" s="171">
        <f t="shared" ref="BA171" si="694">BA168/12</f>
        <v>111.1111111111111</v>
      </c>
      <c r="BB171" s="171">
        <f t="shared" ref="BB171" si="695">BB168/12</f>
        <v>111.1111111111111</v>
      </c>
      <c r="BC171" s="171">
        <f t="shared" ref="BC171" si="696">BC168/12</f>
        <v>111.1111111111111</v>
      </c>
      <c r="BD171" s="171">
        <f t="shared" ref="BD171" si="697">BD168/12</f>
        <v>111.1111111111111</v>
      </c>
      <c r="BE171" s="171">
        <f t="shared" ref="BE171" si="698">BE168/12</f>
        <v>111.1111111111111</v>
      </c>
      <c r="BF171" s="171">
        <f t="shared" ref="BF171" si="699">BF168/12</f>
        <v>111.1111111111111</v>
      </c>
      <c r="BG171" s="171">
        <f t="shared" ref="BG171" si="700">BG168/12</f>
        <v>111.1111111111111</v>
      </c>
      <c r="BH171" s="171">
        <f t="shared" ref="BH171" si="701">BH168/12</f>
        <v>111.1111111111111</v>
      </c>
    </row>
    <row r="172" spans="4:60" s="114" customFormat="1" ht="18" customHeight="1" x14ac:dyDescent="0.25">
      <c r="AB172" s="171"/>
      <c r="AD172" s="158"/>
      <c r="AE172" s="172"/>
      <c r="AF172" s="172"/>
      <c r="AG172" s="172"/>
      <c r="AH172" s="172"/>
      <c r="AI172" s="172"/>
      <c r="AJ172" s="172"/>
      <c r="AK172" s="172"/>
      <c r="AL172" s="172"/>
      <c r="AM172" s="172"/>
      <c r="AW172" s="171"/>
      <c r="AY172" s="158"/>
      <c r="AZ172" s="172"/>
      <c r="BA172" s="172"/>
      <c r="BB172" s="172"/>
      <c r="BC172" s="172"/>
      <c r="BD172" s="172"/>
      <c r="BE172" s="172"/>
      <c r="BF172" s="172"/>
      <c r="BG172" s="172"/>
      <c r="BH172" s="172"/>
    </row>
    <row r="173" spans="4:60" s="114" customFormat="1" ht="18" customHeight="1" thickBot="1" x14ac:dyDescent="0.3">
      <c r="D173" s="114" t="s">
        <v>317</v>
      </c>
      <c r="AB173" s="171"/>
      <c r="AD173" s="158"/>
      <c r="AE173" s="172"/>
      <c r="AF173" s="172"/>
      <c r="AG173" s="172"/>
      <c r="AH173" s="172"/>
      <c r="AI173" s="172"/>
      <c r="AJ173" s="172"/>
      <c r="AK173" s="172"/>
      <c r="AL173" s="172"/>
      <c r="AM173" s="172"/>
      <c r="AW173" s="171"/>
      <c r="AY173" s="158"/>
      <c r="AZ173" s="172"/>
      <c r="BA173" s="172"/>
      <c r="BB173" s="172"/>
      <c r="BC173" s="172"/>
      <c r="BD173" s="172"/>
      <c r="BE173" s="172"/>
      <c r="BF173" s="172"/>
      <c r="BG173" s="172"/>
      <c r="BH173" s="172"/>
    </row>
    <row r="174" spans="4:60" s="114" customFormat="1" ht="18" customHeight="1" thickBot="1" x14ac:dyDescent="0.3">
      <c r="E174" s="114" t="s">
        <v>313</v>
      </c>
      <c r="AB174" s="171"/>
      <c r="AD174" s="158"/>
      <c r="AE174" s="172"/>
      <c r="AF174" s="172"/>
      <c r="AG174" s="172"/>
      <c r="AH174" s="172"/>
      <c r="AI174" s="172"/>
      <c r="AJ174" s="172"/>
      <c r="AK174" s="173">
        <f>AK$57</f>
        <v>3000</v>
      </c>
      <c r="AL174" s="171">
        <f t="shared" ref="AL174:AM174" si="702">AK174</f>
        <v>3000</v>
      </c>
      <c r="AM174" s="171">
        <f t="shared" si="702"/>
        <v>3000</v>
      </c>
      <c r="AW174" s="180">
        <f>AM174</f>
        <v>3000</v>
      </c>
      <c r="AX174" s="171">
        <f t="shared" ref="AX174:BH174" si="703">AW174</f>
        <v>3000</v>
      </c>
      <c r="AY174" s="171">
        <f t="shared" si="703"/>
        <v>3000</v>
      </c>
      <c r="AZ174" s="171">
        <f t="shared" si="703"/>
        <v>3000</v>
      </c>
      <c r="BA174" s="171">
        <f t="shared" si="703"/>
        <v>3000</v>
      </c>
      <c r="BB174" s="171">
        <f t="shared" si="703"/>
        <v>3000</v>
      </c>
      <c r="BC174" s="171">
        <f t="shared" si="703"/>
        <v>3000</v>
      </c>
      <c r="BD174" s="171">
        <f t="shared" si="703"/>
        <v>3000</v>
      </c>
      <c r="BE174" s="171">
        <f t="shared" si="703"/>
        <v>3000</v>
      </c>
      <c r="BF174" s="171">
        <f t="shared" si="703"/>
        <v>3000</v>
      </c>
      <c r="BG174" s="171">
        <f t="shared" si="703"/>
        <v>3000</v>
      </c>
      <c r="BH174" s="171">
        <f t="shared" si="703"/>
        <v>3000</v>
      </c>
    </row>
    <row r="175" spans="4:60" s="114" customFormat="1" ht="18" customHeight="1" thickBot="1" x14ac:dyDescent="0.3">
      <c r="E175" s="114" t="s">
        <v>236</v>
      </c>
      <c r="AB175" s="171"/>
      <c r="AD175" s="158"/>
      <c r="AE175" s="172"/>
      <c r="AF175" s="172"/>
      <c r="AG175" s="172"/>
      <c r="AH175" s="172"/>
      <c r="AI175" s="172"/>
      <c r="AJ175" s="172"/>
      <c r="AK175" s="175">
        <f>$D$53</f>
        <v>3</v>
      </c>
      <c r="AL175" s="171">
        <f t="shared" ref="AL175:AM175" si="704">AK175</f>
        <v>3</v>
      </c>
      <c r="AM175" s="171">
        <f t="shared" si="704"/>
        <v>3</v>
      </c>
      <c r="AW175" s="180">
        <f t="shared" ref="AW175:AW176" si="705">AM175</f>
        <v>3</v>
      </c>
      <c r="AX175" s="171">
        <f t="shared" ref="AX175:BH175" si="706">AW175</f>
        <v>3</v>
      </c>
      <c r="AY175" s="171">
        <f t="shared" si="706"/>
        <v>3</v>
      </c>
      <c r="AZ175" s="171">
        <f t="shared" si="706"/>
        <v>3</v>
      </c>
      <c r="BA175" s="171">
        <f t="shared" si="706"/>
        <v>3</v>
      </c>
      <c r="BB175" s="171">
        <f t="shared" si="706"/>
        <v>3</v>
      </c>
      <c r="BC175" s="171">
        <f t="shared" si="706"/>
        <v>3</v>
      </c>
      <c r="BD175" s="171">
        <f t="shared" si="706"/>
        <v>3</v>
      </c>
      <c r="BE175" s="171">
        <f t="shared" si="706"/>
        <v>3</v>
      </c>
      <c r="BF175" s="171">
        <f t="shared" si="706"/>
        <v>3</v>
      </c>
      <c r="BG175" s="171">
        <f t="shared" si="706"/>
        <v>3</v>
      </c>
      <c r="BH175" s="171">
        <f t="shared" si="706"/>
        <v>3</v>
      </c>
    </row>
    <row r="176" spans="4:60" s="114" customFormat="1" ht="18" customHeight="1" thickBot="1" x14ac:dyDescent="0.3">
      <c r="E176" s="114" t="s">
        <v>157</v>
      </c>
      <c r="AB176" s="171"/>
      <c r="AD176" s="158"/>
      <c r="AE176" s="172"/>
      <c r="AF176" s="172"/>
      <c r="AG176" s="172"/>
      <c r="AH176" s="172"/>
      <c r="AI176" s="172"/>
      <c r="AJ176" s="172"/>
      <c r="AK176" s="181">
        <f>1+(0.5*AND(AK175&lt;=20))+(0.5*AND(AK175&lt;=10))</f>
        <v>2</v>
      </c>
      <c r="AL176" s="172">
        <f t="shared" ref="AL176:AM176" si="707">AK176</f>
        <v>2</v>
      </c>
      <c r="AM176" s="172">
        <f t="shared" si="707"/>
        <v>2</v>
      </c>
      <c r="AW176" s="182">
        <f t="shared" si="705"/>
        <v>2</v>
      </c>
      <c r="AX176" s="172">
        <f t="shared" ref="AX176:BH176" si="708">AW176</f>
        <v>2</v>
      </c>
      <c r="AY176" s="172">
        <f t="shared" si="708"/>
        <v>2</v>
      </c>
      <c r="AZ176" s="172">
        <f t="shared" si="708"/>
        <v>2</v>
      </c>
      <c r="BA176" s="172">
        <f t="shared" si="708"/>
        <v>2</v>
      </c>
      <c r="BB176" s="172">
        <f t="shared" si="708"/>
        <v>2</v>
      </c>
      <c r="BC176" s="172">
        <f t="shared" si="708"/>
        <v>2</v>
      </c>
      <c r="BD176" s="172">
        <f t="shared" si="708"/>
        <v>2</v>
      </c>
      <c r="BE176" s="172">
        <f t="shared" si="708"/>
        <v>2</v>
      </c>
      <c r="BF176" s="172">
        <f t="shared" si="708"/>
        <v>2</v>
      </c>
      <c r="BG176" s="172">
        <f t="shared" si="708"/>
        <v>2</v>
      </c>
      <c r="BH176" s="172">
        <f t="shared" si="708"/>
        <v>2</v>
      </c>
    </row>
    <row r="177" spans="4:63" s="114" customFormat="1" ht="18" customHeight="1" thickBot="1" x14ac:dyDescent="0.3">
      <c r="E177" s="114" t="s">
        <v>322</v>
      </c>
      <c r="AB177" s="171"/>
      <c r="AD177" s="158"/>
      <c r="AE177" s="172"/>
      <c r="AF177" s="172"/>
      <c r="AG177" s="172"/>
      <c r="AH177" s="172"/>
      <c r="AI177" s="172"/>
      <c r="AJ177" s="172"/>
      <c r="AK177" s="183">
        <f>YEAR(AK$3)</f>
        <v>2014</v>
      </c>
      <c r="AL177" s="184">
        <f t="shared" ref="AL177:AM177" si="709">AK177</f>
        <v>2014</v>
      </c>
      <c r="AM177" s="184">
        <f t="shared" si="709"/>
        <v>2014</v>
      </c>
      <c r="AW177" s="185">
        <f>AM177</f>
        <v>2014</v>
      </c>
      <c r="AX177" s="184">
        <f>AW177</f>
        <v>2014</v>
      </c>
      <c r="AY177" s="184">
        <f t="shared" ref="AY177:BH177" si="710">AX177</f>
        <v>2014</v>
      </c>
      <c r="AZ177" s="184">
        <f t="shared" si="710"/>
        <v>2014</v>
      </c>
      <c r="BA177" s="184">
        <f t="shared" si="710"/>
        <v>2014</v>
      </c>
      <c r="BB177" s="184">
        <f t="shared" si="710"/>
        <v>2014</v>
      </c>
      <c r="BC177" s="184">
        <f t="shared" si="710"/>
        <v>2014</v>
      </c>
      <c r="BD177" s="184">
        <f t="shared" si="710"/>
        <v>2014</v>
      </c>
      <c r="BE177" s="184">
        <f t="shared" si="710"/>
        <v>2014</v>
      </c>
      <c r="BF177" s="184">
        <f t="shared" si="710"/>
        <v>2014</v>
      </c>
      <c r="BG177" s="184">
        <f t="shared" si="710"/>
        <v>2014</v>
      </c>
      <c r="BH177" s="184">
        <f t="shared" si="710"/>
        <v>2014</v>
      </c>
    </row>
    <row r="178" spans="4:63" s="114" customFormat="1" ht="18" customHeight="1" x14ac:dyDescent="0.25">
      <c r="E178" s="114" t="s">
        <v>324</v>
      </c>
      <c r="AB178" s="171"/>
      <c r="AD178" s="158"/>
      <c r="AE178" s="172"/>
      <c r="AF178" s="172"/>
      <c r="AG178" s="172"/>
      <c r="AH178" s="172"/>
      <c r="AI178" s="172"/>
      <c r="AJ178" s="172"/>
      <c r="AK178" s="105">
        <f t="shared" ref="AK178" si="711">YEAR(AK$3)-AK177+1</f>
        <v>1</v>
      </c>
      <c r="AL178" s="105">
        <f t="shared" ref="AL178" si="712">YEAR(AL$3)-AL177+1</f>
        <v>1</v>
      </c>
      <c r="AM178" s="105">
        <f t="shared" ref="AM178" si="713">YEAR(AM$3)-AM177+1</f>
        <v>1</v>
      </c>
      <c r="AW178" s="105">
        <f t="shared" ref="AW178" si="714">YEAR(AW$3)-AW177+1</f>
        <v>2</v>
      </c>
      <c r="AX178" s="105">
        <f t="shared" ref="AX178" si="715">YEAR(AX$3)-AX177+1</f>
        <v>2</v>
      </c>
      <c r="AY178" s="105">
        <f t="shared" ref="AY178" si="716">YEAR(AY$3)-AY177+1</f>
        <v>2</v>
      </c>
      <c r="AZ178" s="105">
        <f t="shared" ref="AZ178" si="717">YEAR(AZ$3)-AZ177+1</f>
        <v>2</v>
      </c>
      <c r="BA178" s="105">
        <f t="shared" ref="BA178" si="718">YEAR(BA$3)-BA177+1</f>
        <v>2</v>
      </c>
      <c r="BB178" s="105">
        <f t="shared" ref="BB178" si="719">YEAR(BB$3)-BB177+1</f>
        <v>2</v>
      </c>
      <c r="BC178" s="105">
        <f t="shared" ref="BC178" si="720">YEAR(BC$3)-BC177+1</f>
        <v>2</v>
      </c>
      <c r="BD178" s="105">
        <f t="shared" ref="BD178" si="721">YEAR(BD$3)-BD177+1</f>
        <v>2</v>
      </c>
      <c r="BE178" s="105">
        <f t="shared" ref="BE178" si="722">YEAR(BE$3)-BE177+1</f>
        <v>2</v>
      </c>
      <c r="BF178" s="105">
        <f t="shared" ref="BF178" si="723">YEAR(BF$3)-BF177+1</f>
        <v>2</v>
      </c>
      <c r="BG178" s="105">
        <f t="shared" ref="BG178" si="724">YEAR(BG$3)-BG177+1</f>
        <v>2</v>
      </c>
      <c r="BH178" s="105">
        <f t="shared" ref="BH178" si="725">YEAR(BH$3)-BH177+1</f>
        <v>2</v>
      </c>
    </row>
    <row r="179" spans="4:63" s="114" customFormat="1" ht="18" customHeight="1" x14ac:dyDescent="0.25">
      <c r="E179" s="114" t="s">
        <v>325</v>
      </c>
      <c r="AB179" s="171"/>
      <c r="AD179" s="158"/>
      <c r="AE179" s="172"/>
      <c r="AF179" s="172"/>
      <c r="AG179" s="172"/>
      <c r="AH179" s="172"/>
      <c r="AI179" s="172"/>
      <c r="AJ179" s="172"/>
      <c r="AK179" s="172">
        <f t="shared" ref="AK179" si="726">MAX(AK178-1.5,0)</f>
        <v>0</v>
      </c>
      <c r="AL179" s="172">
        <f t="shared" ref="AL179" si="727">MAX(AL178-1.5,0)</f>
        <v>0</v>
      </c>
      <c r="AM179" s="172">
        <f t="shared" ref="AM179" si="728">MAX(AM178-1.5,0)</f>
        <v>0</v>
      </c>
      <c r="AW179" s="172">
        <f t="shared" ref="AW179" si="729">MAX(AW178-1.5,0)</f>
        <v>0.5</v>
      </c>
      <c r="AX179" s="172">
        <f t="shared" ref="AX179" si="730">MAX(AX178-1.5,0)</f>
        <v>0.5</v>
      </c>
      <c r="AY179" s="172">
        <f t="shared" ref="AY179" si="731">MAX(AY178-1.5,0)</f>
        <v>0.5</v>
      </c>
      <c r="AZ179" s="172">
        <f t="shared" ref="AZ179" si="732">MAX(AZ178-1.5,0)</f>
        <v>0.5</v>
      </c>
      <c r="BA179" s="172">
        <f t="shared" ref="BA179" si="733">MAX(BA178-1.5,0)</f>
        <v>0.5</v>
      </c>
      <c r="BB179" s="172">
        <f t="shared" ref="BB179" si="734">MAX(BB178-1.5,0)</f>
        <v>0.5</v>
      </c>
      <c r="BC179" s="172">
        <f t="shared" ref="BC179" si="735">MAX(BC178-1.5,0)</f>
        <v>0.5</v>
      </c>
      <c r="BD179" s="172">
        <f t="shared" ref="BD179" si="736">MAX(BD178-1.5,0)</f>
        <v>0.5</v>
      </c>
      <c r="BE179" s="172">
        <f t="shared" ref="BE179" si="737">MAX(BE178-1.5,0)</f>
        <v>0.5</v>
      </c>
      <c r="BF179" s="172">
        <f t="shared" ref="BF179" si="738">MAX(BF178-1.5,0)</f>
        <v>0.5</v>
      </c>
      <c r="BG179" s="172">
        <f t="shared" ref="BG179" si="739">MAX(BG178-1.5,0)</f>
        <v>0.5</v>
      </c>
      <c r="BH179" s="172">
        <f t="shared" ref="BH179" si="740">MAX(BH178-1.5,0)</f>
        <v>0.5</v>
      </c>
    </row>
    <row r="180" spans="4:63" ht="18" customHeight="1" x14ac:dyDescent="0.25">
      <c r="D180" s="114"/>
      <c r="E180" s="114" t="s">
        <v>326</v>
      </c>
      <c r="AB180" s="171"/>
      <c r="AC180" s="114"/>
      <c r="AD180" s="158"/>
      <c r="AE180" s="172"/>
      <c r="AF180" s="172"/>
      <c r="AG180" s="172"/>
      <c r="AH180" s="172"/>
      <c r="AI180" s="172"/>
      <c r="AJ180" s="172"/>
      <c r="AK180" s="172">
        <f t="shared" ref="AK180:AM180" si="741">MIN(AK178-0.5,AK175)</f>
        <v>0.5</v>
      </c>
      <c r="AL180" s="172">
        <f t="shared" si="741"/>
        <v>0.5</v>
      </c>
      <c r="AM180" s="172">
        <f t="shared" si="741"/>
        <v>0.5</v>
      </c>
      <c r="AW180" s="172">
        <f t="shared" ref="AW180:BH180" si="742">MIN(AW178-0.5,AW175)</f>
        <v>1.5</v>
      </c>
      <c r="AX180" s="172">
        <f t="shared" si="742"/>
        <v>1.5</v>
      </c>
      <c r="AY180" s="172">
        <f t="shared" si="742"/>
        <v>1.5</v>
      </c>
      <c r="AZ180" s="172">
        <f t="shared" si="742"/>
        <v>1.5</v>
      </c>
      <c r="BA180" s="172">
        <f t="shared" si="742"/>
        <v>1.5</v>
      </c>
      <c r="BB180" s="172">
        <f t="shared" si="742"/>
        <v>1.5</v>
      </c>
      <c r="BC180" s="172">
        <f t="shared" si="742"/>
        <v>1.5</v>
      </c>
      <c r="BD180" s="172">
        <f t="shared" si="742"/>
        <v>1.5</v>
      </c>
      <c r="BE180" s="172">
        <f t="shared" si="742"/>
        <v>1.5</v>
      </c>
      <c r="BF180" s="172">
        <f t="shared" si="742"/>
        <v>1.5</v>
      </c>
      <c r="BG180" s="172">
        <f t="shared" si="742"/>
        <v>1.5</v>
      </c>
      <c r="BH180" s="172">
        <f t="shared" si="742"/>
        <v>1.5</v>
      </c>
    </row>
    <row r="181" spans="4:63" s="114" customFormat="1" ht="18" customHeight="1" thickBot="1" x14ac:dyDescent="0.3">
      <c r="E181" s="114" t="s">
        <v>237</v>
      </c>
      <c r="AB181" s="171"/>
      <c r="AD181" s="158"/>
      <c r="AE181" s="172"/>
      <c r="AF181" s="172"/>
      <c r="AG181" s="172"/>
      <c r="AH181" s="172"/>
      <c r="AI181" s="172"/>
      <c r="AJ181" s="172"/>
      <c r="AK181" s="171">
        <f t="shared" ref="AK181" si="743">VDB(AK174,0,AK175,AK179,AK180,AK176,FALSE)</f>
        <v>1000</v>
      </c>
      <c r="AL181" s="171">
        <f t="shared" ref="AL181" si="744">VDB(AL174,0,AL175,AL179,AL180,AL176,FALSE)</f>
        <v>1000</v>
      </c>
      <c r="AM181" s="171">
        <f t="shared" ref="AM181" si="745">VDB(AM174,0,AM175,AM179,AM180,AM176,FALSE)</f>
        <v>1000</v>
      </c>
      <c r="AW181" s="171">
        <f t="shared" ref="AW181" si="746">VDB(AW174,0,AW175,AW179,AW180,AW176,FALSE)</f>
        <v>1333.3333333333333</v>
      </c>
      <c r="AX181" s="171">
        <f t="shared" ref="AX181" si="747">VDB(AX174,0,AX175,AX179,AX180,AX176,FALSE)</f>
        <v>1333.3333333333333</v>
      </c>
      <c r="AY181" s="171">
        <f t="shared" ref="AY181" si="748">VDB(AY174,0,AY175,AY179,AY180,AY176,FALSE)</f>
        <v>1333.3333333333333</v>
      </c>
      <c r="AZ181" s="171">
        <f t="shared" ref="AZ181" si="749">VDB(AZ174,0,AZ175,AZ179,AZ180,AZ176,FALSE)</f>
        <v>1333.3333333333333</v>
      </c>
      <c r="BA181" s="171">
        <f t="shared" ref="BA181" si="750">VDB(BA174,0,BA175,BA179,BA180,BA176,FALSE)</f>
        <v>1333.3333333333333</v>
      </c>
      <c r="BB181" s="171">
        <f t="shared" ref="BB181" si="751">VDB(BB174,0,BB175,BB179,BB180,BB176,FALSE)</f>
        <v>1333.3333333333333</v>
      </c>
      <c r="BC181" s="171">
        <f t="shared" ref="BC181" si="752">VDB(BC174,0,BC175,BC179,BC180,BC176,FALSE)</f>
        <v>1333.3333333333333</v>
      </c>
      <c r="BD181" s="171">
        <f t="shared" ref="BD181" si="753">VDB(BD174,0,BD175,BD179,BD180,BD176,FALSE)</f>
        <v>1333.3333333333333</v>
      </c>
      <c r="BE181" s="171">
        <f t="shared" ref="BE181" si="754">VDB(BE174,0,BE175,BE179,BE180,BE176,FALSE)</f>
        <v>1333.3333333333333</v>
      </c>
      <c r="BF181" s="171">
        <f t="shared" ref="BF181" si="755">VDB(BF174,0,BF175,BF179,BF180,BF176,FALSE)</f>
        <v>1333.3333333333333</v>
      </c>
      <c r="BG181" s="171">
        <f t="shared" ref="BG181" si="756">VDB(BG174,0,BG175,BG179,BG180,BG176,FALSE)</f>
        <v>1333.3333333333333</v>
      </c>
      <c r="BH181" s="171">
        <f t="shared" ref="BH181" si="757">VDB(BH174,0,BH175,BH179,BH180,BH176,FALSE)</f>
        <v>1333.3333333333333</v>
      </c>
    </row>
    <row r="182" spans="4:63" s="114" customFormat="1" ht="18" customHeight="1" thickBot="1" x14ac:dyDescent="0.3">
      <c r="E182" s="114" t="s">
        <v>323</v>
      </c>
      <c r="AB182" s="171"/>
      <c r="AD182" s="158"/>
      <c r="AE182" s="172"/>
      <c r="AF182" s="172"/>
      <c r="AG182" s="172"/>
      <c r="AH182" s="172"/>
      <c r="AI182" s="172"/>
      <c r="AJ182" s="172"/>
      <c r="AK182" s="175">
        <f>COUNT(AK174:$AM174)</f>
        <v>3</v>
      </c>
      <c r="AL182" s="171">
        <f t="shared" ref="AL182:AM182" si="758">AK182</f>
        <v>3</v>
      </c>
      <c r="AM182" s="171">
        <f t="shared" si="758"/>
        <v>3</v>
      </c>
      <c r="AW182" s="175">
        <f>COUNT(AW174:BH174)</f>
        <v>12</v>
      </c>
      <c r="AX182" s="171">
        <f>AW182</f>
        <v>12</v>
      </c>
      <c r="AY182" s="171">
        <f t="shared" ref="AY182:BH182" si="759">AX182</f>
        <v>12</v>
      </c>
      <c r="AZ182" s="171">
        <f t="shared" si="759"/>
        <v>12</v>
      </c>
      <c r="BA182" s="171">
        <f t="shared" si="759"/>
        <v>12</v>
      </c>
      <c r="BB182" s="171">
        <f t="shared" si="759"/>
        <v>12</v>
      </c>
      <c r="BC182" s="171">
        <f t="shared" si="759"/>
        <v>12</v>
      </c>
      <c r="BD182" s="171">
        <f t="shared" si="759"/>
        <v>12</v>
      </c>
      <c r="BE182" s="171">
        <f t="shared" si="759"/>
        <v>12</v>
      </c>
      <c r="BF182" s="171">
        <f t="shared" si="759"/>
        <v>12</v>
      </c>
      <c r="BG182" s="171">
        <f t="shared" si="759"/>
        <v>12</v>
      </c>
      <c r="BH182" s="171">
        <f t="shared" si="759"/>
        <v>12</v>
      </c>
    </row>
    <row r="183" spans="4:63" s="114" customFormat="1" ht="18" customHeight="1" x14ac:dyDescent="0.25">
      <c r="E183" s="114" t="s">
        <v>327</v>
      </c>
      <c r="AB183" s="171"/>
      <c r="AD183" s="158"/>
      <c r="AE183" s="172"/>
      <c r="AF183" s="172"/>
      <c r="AG183" s="172"/>
      <c r="AH183" s="172"/>
      <c r="AI183" s="172"/>
      <c r="AJ183" s="172"/>
      <c r="AK183" s="186" t="b">
        <f>AND(COLUMN(AK182)&gt;=COLUMN(AM182)-AK182)</f>
        <v>1</v>
      </c>
      <c r="AL183" s="186" t="b">
        <f>AND(COLUMN(AL182)&gt;=COLUMN(AM182)-AL182)</f>
        <v>1</v>
      </c>
      <c r="AM183" s="186" t="b">
        <f>AND(COLUMN(AM182)&gt;=COLUMN(AM182)-AM182)</f>
        <v>1</v>
      </c>
      <c r="AW183" s="186" t="b">
        <f>AND(COLUMN(AW182)&gt;=COLUMN(BH182)-AW182)</f>
        <v>1</v>
      </c>
      <c r="AX183" s="186" t="b">
        <f>AND(COLUMN(AX182)&gt;=COLUMN(BH182)-AX182)</f>
        <v>1</v>
      </c>
      <c r="AY183" s="186" t="b">
        <f>AND(COLUMN(AY182)&gt;=COLUMN(BH182)-AY182)</f>
        <v>1</v>
      </c>
      <c r="AZ183" s="186" t="b">
        <f>AND(COLUMN(AZ182)&gt;=COLUMN(BH182)-AZ182)</f>
        <v>1</v>
      </c>
      <c r="BA183" s="186" t="b">
        <f>AND(COLUMN(BA182)&gt;=COLUMN(BH182)-BA182)</f>
        <v>1</v>
      </c>
      <c r="BB183" s="186" t="b">
        <f>AND(COLUMN(BB182)&gt;=COLUMN(BH182)-BB182)</f>
        <v>1</v>
      </c>
      <c r="BC183" s="186" t="b">
        <f>AND(COLUMN(BC182)&gt;=COLUMN(BH182)-BC182)</f>
        <v>1</v>
      </c>
      <c r="BD183" s="186" t="b">
        <f>AND(COLUMN(BD182)&gt;=COLUMN(BH182)-BD182)</f>
        <v>1</v>
      </c>
      <c r="BE183" s="186" t="b">
        <f>AND(COLUMN(BE182)&gt;=COLUMN(BH182)-BE182)</f>
        <v>1</v>
      </c>
      <c r="BF183" s="186" t="b">
        <f>AND(COLUMN(BF182)&gt;=COLUMN(BH182)-BF182)</f>
        <v>1</v>
      </c>
      <c r="BG183" s="186" t="b">
        <f>AND(COLUMN(BG182)&gt;=COLUMN(BH182)-BG182)</f>
        <v>1</v>
      </c>
      <c r="BH183" s="186" t="b">
        <f>AND(COLUMN(BH182)&gt;=COLUMN(BH182)-BH182)</f>
        <v>1</v>
      </c>
    </row>
    <row r="184" spans="4:63" s="114" customFormat="1" ht="18" customHeight="1" x14ac:dyDescent="0.25">
      <c r="E184" s="114" t="s">
        <v>238</v>
      </c>
      <c r="AB184" s="171"/>
      <c r="AD184" s="158"/>
      <c r="AE184" s="172"/>
      <c r="AF184" s="172"/>
      <c r="AG184" s="172"/>
      <c r="AH184" s="172"/>
      <c r="AI184" s="172"/>
      <c r="AJ184" s="172"/>
      <c r="AK184" s="171">
        <f t="shared" ref="AK184:AM184" si="760">AK181/AK182</f>
        <v>333.33333333333331</v>
      </c>
      <c r="AL184" s="171">
        <f t="shared" si="760"/>
        <v>333.33333333333331</v>
      </c>
      <c r="AM184" s="171">
        <f t="shared" si="760"/>
        <v>333.33333333333331</v>
      </c>
      <c r="AW184" s="171">
        <f t="shared" ref="AW184" si="761">AW181/AW182</f>
        <v>111.1111111111111</v>
      </c>
      <c r="AX184" s="171">
        <f t="shared" ref="AX184" si="762">AX181/12</f>
        <v>111.1111111111111</v>
      </c>
      <c r="AY184" s="171">
        <f t="shared" ref="AY184" si="763">AY181/12</f>
        <v>111.1111111111111</v>
      </c>
      <c r="AZ184" s="171">
        <f t="shared" ref="AZ184" si="764">AZ181/12</f>
        <v>111.1111111111111</v>
      </c>
      <c r="BA184" s="171">
        <f t="shared" ref="BA184" si="765">BA181/12</f>
        <v>111.1111111111111</v>
      </c>
      <c r="BB184" s="171">
        <f t="shared" ref="BB184" si="766">BB181/12</f>
        <v>111.1111111111111</v>
      </c>
      <c r="BC184" s="171">
        <f t="shared" ref="BC184" si="767">BC181/12</f>
        <v>111.1111111111111</v>
      </c>
      <c r="BD184" s="171">
        <f t="shared" ref="BD184" si="768">BD181/12</f>
        <v>111.1111111111111</v>
      </c>
      <c r="BE184" s="171">
        <f t="shared" ref="BE184" si="769">BE181/12</f>
        <v>111.1111111111111</v>
      </c>
      <c r="BF184" s="171">
        <f t="shared" ref="BF184" si="770">BF181/12</f>
        <v>111.1111111111111</v>
      </c>
      <c r="BG184" s="171">
        <f t="shared" ref="BG184" si="771">BG181/12</f>
        <v>111.1111111111111</v>
      </c>
      <c r="BH184" s="171">
        <f t="shared" ref="BH184" si="772">BH181/12</f>
        <v>111.1111111111111</v>
      </c>
      <c r="BK184" s="187"/>
    </row>
    <row r="185" spans="4:63" s="114" customFormat="1" ht="18" customHeight="1" x14ac:dyDescent="0.25">
      <c r="AB185" s="171"/>
      <c r="AD185" s="158"/>
      <c r="AE185" s="172"/>
      <c r="AF185" s="172"/>
      <c r="AG185" s="172"/>
      <c r="AH185" s="172"/>
      <c r="AI185" s="172"/>
      <c r="AJ185" s="172"/>
      <c r="AK185" s="172"/>
      <c r="AL185" s="172"/>
      <c r="AM185" s="172"/>
      <c r="AW185" s="171"/>
      <c r="AY185" s="158"/>
      <c r="AZ185" s="172"/>
      <c r="BA185" s="172"/>
      <c r="BB185" s="172"/>
      <c r="BC185" s="172"/>
      <c r="BD185" s="172"/>
      <c r="BE185" s="172"/>
      <c r="BF185" s="172"/>
      <c r="BG185" s="172"/>
      <c r="BH185" s="172"/>
    </row>
    <row r="186" spans="4:63" s="114" customFormat="1" ht="18" customHeight="1" thickBot="1" x14ac:dyDescent="0.3">
      <c r="D186" s="114" t="s">
        <v>318</v>
      </c>
      <c r="AB186" s="171"/>
      <c r="AD186" s="158"/>
      <c r="AE186" s="172"/>
      <c r="AF186" s="172"/>
      <c r="AG186" s="172"/>
      <c r="AH186" s="172"/>
      <c r="AI186" s="172"/>
      <c r="AJ186" s="172"/>
      <c r="AK186" s="172"/>
      <c r="AL186" s="172"/>
      <c r="AM186" s="172"/>
      <c r="AW186" s="171"/>
      <c r="AY186" s="158"/>
      <c r="AZ186" s="172"/>
      <c r="BA186" s="172"/>
      <c r="BB186" s="172"/>
      <c r="BC186" s="172"/>
      <c r="BD186" s="172"/>
      <c r="BE186" s="172"/>
      <c r="BF186" s="172"/>
      <c r="BG186" s="172"/>
      <c r="BH186" s="172"/>
    </row>
    <row r="187" spans="4:63" s="114" customFormat="1" ht="18" customHeight="1" thickBot="1" x14ac:dyDescent="0.3">
      <c r="E187" s="114" t="s">
        <v>313</v>
      </c>
      <c r="AB187" s="171"/>
      <c r="AD187" s="158"/>
      <c r="AE187" s="172"/>
      <c r="AF187" s="172"/>
      <c r="AG187" s="172"/>
      <c r="AH187" s="172"/>
      <c r="AI187" s="172"/>
      <c r="AJ187" s="172"/>
      <c r="AK187" s="172"/>
      <c r="AL187" s="172"/>
      <c r="AM187" s="172"/>
      <c r="AW187" s="173">
        <f>AW$57</f>
        <v>3000</v>
      </c>
      <c r="AX187" s="171">
        <f t="shared" ref="AX187" si="773">AW187</f>
        <v>3000</v>
      </c>
      <c r="AY187" s="171">
        <f t="shared" ref="AY187:BH187" si="774">AX187</f>
        <v>3000</v>
      </c>
      <c r="AZ187" s="171">
        <f t="shared" si="774"/>
        <v>3000</v>
      </c>
      <c r="BA187" s="171">
        <f t="shared" si="774"/>
        <v>3000</v>
      </c>
      <c r="BB187" s="171">
        <f t="shared" si="774"/>
        <v>3000</v>
      </c>
      <c r="BC187" s="171">
        <f t="shared" si="774"/>
        <v>3000</v>
      </c>
      <c r="BD187" s="171">
        <f t="shared" si="774"/>
        <v>3000</v>
      </c>
      <c r="BE187" s="171">
        <f t="shared" si="774"/>
        <v>3000</v>
      </c>
      <c r="BF187" s="171">
        <f t="shared" si="774"/>
        <v>3000</v>
      </c>
      <c r="BG187" s="171">
        <f t="shared" si="774"/>
        <v>3000</v>
      </c>
      <c r="BH187" s="171">
        <f t="shared" si="774"/>
        <v>3000</v>
      </c>
    </row>
    <row r="188" spans="4:63" s="114" customFormat="1" ht="18" customHeight="1" thickBot="1" x14ac:dyDescent="0.3">
      <c r="E188" s="114" t="s">
        <v>236</v>
      </c>
      <c r="AB188" s="171"/>
      <c r="AD188" s="158"/>
      <c r="AE188" s="172"/>
      <c r="AF188" s="172"/>
      <c r="AG188" s="172"/>
      <c r="AH188" s="172"/>
      <c r="AI188" s="172"/>
      <c r="AJ188" s="172"/>
      <c r="AK188" s="172"/>
      <c r="AL188" s="172"/>
      <c r="AM188" s="172"/>
      <c r="AW188" s="175">
        <f>$D$53</f>
        <v>3</v>
      </c>
      <c r="AX188" s="171">
        <f t="shared" ref="AX188" si="775">AW188</f>
        <v>3</v>
      </c>
      <c r="AY188" s="171">
        <f t="shared" ref="AY188:BH188" si="776">AX188</f>
        <v>3</v>
      </c>
      <c r="AZ188" s="171">
        <f t="shared" si="776"/>
        <v>3</v>
      </c>
      <c r="BA188" s="171">
        <f t="shared" si="776"/>
        <v>3</v>
      </c>
      <c r="BB188" s="171">
        <f t="shared" si="776"/>
        <v>3</v>
      </c>
      <c r="BC188" s="171">
        <f t="shared" si="776"/>
        <v>3</v>
      </c>
      <c r="BD188" s="171">
        <f t="shared" si="776"/>
        <v>3</v>
      </c>
      <c r="BE188" s="171">
        <f t="shared" si="776"/>
        <v>3</v>
      </c>
      <c r="BF188" s="171">
        <f t="shared" si="776"/>
        <v>3</v>
      </c>
      <c r="BG188" s="171">
        <f t="shared" si="776"/>
        <v>3</v>
      </c>
      <c r="BH188" s="171">
        <f t="shared" si="776"/>
        <v>3</v>
      </c>
    </row>
    <row r="189" spans="4:63" s="114" customFormat="1" ht="18" customHeight="1" thickBot="1" x14ac:dyDescent="0.3">
      <c r="E189" s="114" t="s">
        <v>157</v>
      </c>
      <c r="AB189" s="171"/>
      <c r="AD189" s="158"/>
      <c r="AE189" s="172"/>
      <c r="AF189" s="172"/>
      <c r="AG189" s="172"/>
      <c r="AH189" s="172"/>
      <c r="AI189" s="172"/>
      <c r="AJ189" s="172"/>
      <c r="AK189" s="172"/>
      <c r="AL189" s="172"/>
      <c r="AM189" s="172"/>
      <c r="AW189" s="181">
        <f>1+(0.5*AND(AW188&lt;=20))+(0.5*AND(AW188&lt;=10))</f>
        <v>2</v>
      </c>
      <c r="AX189" s="172">
        <f t="shared" ref="AX189" si="777">AW189</f>
        <v>2</v>
      </c>
      <c r="AY189" s="172">
        <f t="shared" ref="AY189:BH189" si="778">AX189</f>
        <v>2</v>
      </c>
      <c r="AZ189" s="172">
        <f t="shared" si="778"/>
        <v>2</v>
      </c>
      <c r="BA189" s="172">
        <f t="shared" si="778"/>
        <v>2</v>
      </c>
      <c r="BB189" s="172">
        <f t="shared" si="778"/>
        <v>2</v>
      </c>
      <c r="BC189" s="172">
        <f t="shared" si="778"/>
        <v>2</v>
      </c>
      <c r="BD189" s="172">
        <f t="shared" si="778"/>
        <v>2</v>
      </c>
      <c r="BE189" s="172">
        <f t="shared" si="778"/>
        <v>2</v>
      </c>
      <c r="BF189" s="172">
        <f t="shared" si="778"/>
        <v>2</v>
      </c>
      <c r="BG189" s="172">
        <f t="shared" si="778"/>
        <v>2</v>
      </c>
      <c r="BH189" s="172">
        <f t="shared" si="778"/>
        <v>2</v>
      </c>
    </row>
    <row r="190" spans="4:63" s="114" customFormat="1" ht="18" customHeight="1" thickBot="1" x14ac:dyDescent="0.3">
      <c r="E190" s="114" t="s">
        <v>322</v>
      </c>
      <c r="AB190" s="171"/>
      <c r="AD190" s="158"/>
      <c r="AE190" s="172"/>
      <c r="AF190" s="172"/>
      <c r="AG190" s="172"/>
      <c r="AH190" s="172"/>
      <c r="AI190" s="172"/>
      <c r="AJ190" s="172"/>
      <c r="AK190" s="172"/>
      <c r="AL190" s="172"/>
      <c r="AM190" s="172"/>
      <c r="AW190" s="183">
        <f>YEAR(AW$3)</f>
        <v>2015</v>
      </c>
      <c r="AX190" s="171">
        <f>AW190</f>
        <v>2015</v>
      </c>
      <c r="AY190" s="171">
        <f t="shared" ref="AY190:BH190" si="779">AX190</f>
        <v>2015</v>
      </c>
      <c r="AZ190" s="171">
        <f t="shared" si="779"/>
        <v>2015</v>
      </c>
      <c r="BA190" s="171">
        <f t="shared" si="779"/>
        <v>2015</v>
      </c>
      <c r="BB190" s="171">
        <f t="shared" si="779"/>
        <v>2015</v>
      </c>
      <c r="BC190" s="171">
        <f t="shared" si="779"/>
        <v>2015</v>
      </c>
      <c r="BD190" s="171">
        <f t="shared" si="779"/>
        <v>2015</v>
      </c>
      <c r="BE190" s="171">
        <f t="shared" si="779"/>
        <v>2015</v>
      </c>
      <c r="BF190" s="171">
        <f t="shared" si="779"/>
        <v>2015</v>
      </c>
      <c r="BG190" s="171">
        <f t="shared" si="779"/>
        <v>2015</v>
      </c>
      <c r="BH190" s="171">
        <f t="shared" si="779"/>
        <v>2015</v>
      </c>
    </row>
    <row r="191" spans="4:63" s="114" customFormat="1" ht="18" customHeight="1" x14ac:dyDescent="0.25">
      <c r="E191" s="114" t="s">
        <v>324</v>
      </c>
      <c r="AB191" s="171"/>
      <c r="AD191" s="158"/>
      <c r="AE191" s="172"/>
      <c r="AF191" s="172"/>
      <c r="AG191" s="172"/>
      <c r="AH191" s="172"/>
      <c r="AI191" s="172"/>
      <c r="AJ191" s="172"/>
      <c r="AK191" s="172"/>
      <c r="AL191" s="172"/>
      <c r="AM191" s="172"/>
      <c r="AW191" s="105">
        <f>YEAR(AW$3)-AW190+1</f>
        <v>1</v>
      </c>
      <c r="AX191" s="105">
        <f>YEAR(AX$3)-AX190+1</f>
        <v>1</v>
      </c>
      <c r="AY191" s="105">
        <f t="shared" ref="AY191:BH191" si="780">YEAR(AY$3)-AY190+1</f>
        <v>1</v>
      </c>
      <c r="AZ191" s="105">
        <f t="shared" si="780"/>
        <v>1</v>
      </c>
      <c r="BA191" s="105">
        <f t="shared" si="780"/>
        <v>1</v>
      </c>
      <c r="BB191" s="105">
        <f t="shared" si="780"/>
        <v>1</v>
      </c>
      <c r="BC191" s="105">
        <f t="shared" si="780"/>
        <v>1</v>
      </c>
      <c r="BD191" s="105">
        <f t="shared" si="780"/>
        <v>1</v>
      </c>
      <c r="BE191" s="105">
        <f t="shared" si="780"/>
        <v>1</v>
      </c>
      <c r="BF191" s="105">
        <f t="shared" si="780"/>
        <v>1</v>
      </c>
      <c r="BG191" s="105">
        <f t="shared" si="780"/>
        <v>1</v>
      </c>
      <c r="BH191" s="105">
        <f t="shared" si="780"/>
        <v>1</v>
      </c>
    </row>
    <row r="192" spans="4:63" s="114" customFormat="1" ht="18" customHeight="1" x14ac:dyDescent="0.25">
      <c r="E192" s="114" t="s">
        <v>325</v>
      </c>
      <c r="AB192" s="171"/>
      <c r="AD192" s="158"/>
      <c r="AE192" s="172"/>
      <c r="AF192" s="172"/>
      <c r="AG192" s="172"/>
      <c r="AH192" s="172"/>
      <c r="AI192" s="172"/>
      <c r="AJ192" s="172"/>
      <c r="AK192" s="172"/>
      <c r="AL192" s="172"/>
      <c r="AM192" s="172"/>
      <c r="AW192" s="172">
        <f>MAX(AW191-1.5,0)</f>
        <v>0</v>
      </c>
      <c r="AX192" s="172">
        <f>MAX(AX191-1.5,0)</f>
        <v>0</v>
      </c>
      <c r="AY192" s="172">
        <f t="shared" ref="AY192:BH192" si="781">MAX(AY191-1.5,0)</f>
        <v>0</v>
      </c>
      <c r="AZ192" s="172">
        <f t="shared" si="781"/>
        <v>0</v>
      </c>
      <c r="BA192" s="172">
        <f t="shared" si="781"/>
        <v>0</v>
      </c>
      <c r="BB192" s="172">
        <f t="shared" si="781"/>
        <v>0</v>
      </c>
      <c r="BC192" s="172">
        <f t="shared" si="781"/>
        <v>0</v>
      </c>
      <c r="BD192" s="172">
        <f t="shared" si="781"/>
        <v>0</v>
      </c>
      <c r="BE192" s="172">
        <f t="shared" si="781"/>
        <v>0</v>
      </c>
      <c r="BF192" s="172">
        <f t="shared" si="781"/>
        <v>0</v>
      </c>
      <c r="BG192" s="172">
        <f t="shared" si="781"/>
        <v>0</v>
      </c>
      <c r="BH192" s="172">
        <f t="shared" si="781"/>
        <v>0</v>
      </c>
    </row>
    <row r="193" spans="4:60" ht="18" customHeight="1" x14ac:dyDescent="0.25">
      <c r="D193" s="114"/>
      <c r="E193" s="114" t="s">
        <v>326</v>
      </c>
      <c r="AB193" s="171"/>
      <c r="AC193" s="114"/>
      <c r="AD193" s="158"/>
      <c r="AE193" s="172"/>
      <c r="AF193" s="172"/>
      <c r="AG193" s="172"/>
      <c r="AH193" s="172"/>
      <c r="AI193" s="172"/>
      <c r="AJ193" s="172"/>
      <c r="AK193" s="172"/>
      <c r="AL193" s="172"/>
      <c r="AM193" s="172"/>
      <c r="AN193" s="114"/>
      <c r="AO193" s="114"/>
      <c r="AP193" s="114"/>
      <c r="AQ193" s="114"/>
      <c r="AR193" s="114"/>
      <c r="AS193" s="114"/>
      <c r="AT193" s="114"/>
      <c r="AW193" s="172">
        <f>MIN(AW191-0.5,AW188)</f>
        <v>0.5</v>
      </c>
      <c r="AX193" s="172">
        <f>MIN(AX191-0.5,AX188)</f>
        <v>0.5</v>
      </c>
      <c r="AY193" s="172">
        <f t="shared" ref="AY193:BH193" si="782">MIN(AY191-0.5,AY188)</f>
        <v>0.5</v>
      </c>
      <c r="AZ193" s="172">
        <f t="shared" si="782"/>
        <v>0.5</v>
      </c>
      <c r="BA193" s="172">
        <f t="shared" si="782"/>
        <v>0.5</v>
      </c>
      <c r="BB193" s="172">
        <f t="shared" si="782"/>
        <v>0.5</v>
      </c>
      <c r="BC193" s="172">
        <f t="shared" si="782"/>
        <v>0.5</v>
      </c>
      <c r="BD193" s="172">
        <f t="shared" si="782"/>
        <v>0.5</v>
      </c>
      <c r="BE193" s="172">
        <f t="shared" si="782"/>
        <v>0.5</v>
      </c>
      <c r="BF193" s="172">
        <f t="shared" si="782"/>
        <v>0.5</v>
      </c>
      <c r="BG193" s="172">
        <f t="shared" si="782"/>
        <v>0.5</v>
      </c>
      <c r="BH193" s="172">
        <f t="shared" si="782"/>
        <v>0.5</v>
      </c>
    </row>
    <row r="194" spans="4:60" s="114" customFormat="1" ht="18" customHeight="1" thickBot="1" x14ac:dyDescent="0.3">
      <c r="E194" s="114" t="s">
        <v>237</v>
      </c>
      <c r="AB194" s="171"/>
      <c r="AD194" s="158"/>
      <c r="AE194" s="172"/>
      <c r="AF194" s="172"/>
      <c r="AG194" s="172"/>
      <c r="AH194" s="172"/>
      <c r="AI194" s="172"/>
      <c r="AJ194" s="172"/>
      <c r="AK194" s="172"/>
      <c r="AL194" s="172"/>
      <c r="AM194" s="172"/>
      <c r="AW194" s="171">
        <f>VDB(AW187,0,AW188,AW192,AW193,AW189,FALSE)</f>
        <v>1000</v>
      </c>
      <c r="AX194" s="171">
        <f>VDB(AX187,0,AX188,AX192,AX193,AX189,FALSE)</f>
        <v>1000</v>
      </c>
      <c r="AY194" s="171">
        <f t="shared" ref="AY194:BH194" si="783">VDB(AY187,0,AY188,AY192,AY193,AY189,FALSE)</f>
        <v>1000</v>
      </c>
      <c r="AZ194" s="171">
        <f t="shared" si="783"/>
        <v>1000</v>
      </c>
      <c r="BA194" s="171">
        <f t="shared" si="783"/>
        <v>1000</v>
      </c>
      <c r="BB194" s="171">
        <f t="shared" si="783"/>
        <v>1000</v>
      </c>
      <c r="BC194" s="171">
        <f t="shared" si="783"/>
        <v>1000</v>
      </c>
      <c r="BD194" s="171">
        <f t="shared" si="783"/>
        <v>1000</v>
      </c>
      <c r="BE194" s="171">
        <f t="shared" si="783"/>
        <v>1000</v>
      </c>
      <c r="BF194" s="171">
        <f t="shared" si="783"/>
        <v>1000</v>
      </c>
      <c r="BG194" s="171">
        <f t="shared" si="783"/>
        <v>1000</v>
      </c>
      <c r="BH194" s="171">
        <f t="shared" si="783"/>
        <v>1000</v>
      </c>
    </row>
    <row r="195" spans="4:60" s="114" customFormat="1" ht="18" customHeight="1" thickBot="1" x14ac:dyDescent="0.3">
      <c r="E195" s="114" t="s">
        <v>323</v>
      </c>
      <c r="AB195" s="171"/>
      <c r="AD195" s="158"/>
      <c r="AE195" s="172"/>
      <c r="AF195" s="172"/>
      <c r="AG195" s="172"/>
      <c r="AH195" s="172"/>
      <c r="AI195" s="172"/>
      <c r="AJ195" s="172"/>
      <c r="AK195" s="172"/>
      <c r="AL195" s="172"/>
      <c r="AM195" s="172"/>
      <c r="AW195" s="175">
        <f>COUNT(AW187:BH187)</f>
        <v>12</v>
      </c>
      <c r="AX195" s="171">
        <f>AW195</f>
        <v>12</v>
      </c>
      <c r="AY195" s="171">
        <f t="shared" ref="AY195:BH195" si="784">AX195</f>
        <v>12</v>
      </c>
      <c r="AZ195" s="171">
        <f t="shared" si="784"/>
        <v>12</v>
      </c>
      <c r="BA195" s="171">
        <f t="shared" si="784"/>
        <v>12</v>
      </c>
      <c r="BB195" s="171">
        <f t="shared" si="784"/>
        <v>12</v>
      </c>
      <c r="BC195" s="171">
        <f t="shared" si="784"/>
        <v>12</v>
      </c>
      <c r="BD195" s="171">
        <f t="shared" si="784"/>
        <v>12</v>
      </c>
      <c r="BE195" s="171">
        <f t="shared" si="784"/>
        <v>12</v>
      </c>
      <c r="BF195" s="171">
        <f t="shared" si="784"/>
        <v>12</v>
      </c>
      <c r="BG195" s="171">
        <f t="shared" si="784"/>
        <v>12</v>
      </c>
      <c r="BH195" s="171">
        <f t="shared" si="784"/>
        <v>12</v>
      </c>
    </row>
    <row r="196" spans="4:60" s="114" customFormat="1" ht="18" customHeight="1" x14ac:dyDescent="0.25">
      <c r="E196" s="114" t="s">
        <v>327</v>
      </c>
      <c r="AB196" s="171"/>
      <c r="AD196" s="158"/>
      <c r="AE196" s="172"/>
      <c r="AF196" s="172"/>
      <c r="AG196" s="172"/>
      <c r="AH196" s="172"/>
      <c r="AI196" s="172"/>
      <c r="AJ196" s="172"/>
      <c r="AK196" s="172"/>
      <c r="AL196" s="172"/>
      <c r="AM196" s="172"/>
      <c r="AW196" s="186" t="b">
        <f>AND(COLUMN(AW195)&gt;=COLUMN(BH195)-AW195)</f>
        <v>1</v>
      </c>
      <c r="AX196" s="186" t="b">
        <f>AND(COLUMN(AX195)&gt;=COLUMN(BI195)-AX195)</f>
        <v>1</v>
      </c>
      <c r="AY196" s="186" t="b">
        <f t="shared" ref="AY196:BH196" si="785">AND(COLUMN(AY195)&gt;=COLUMN(BJ195)-AY195)</f>
        <v>1</v>
      </c>
      <c r="AZ196" s="186" t="b">
        <f t="shared" si="785"/>
        <v>1</v>
      </c>
      <c r="BA196" s="186" t="b">
        <f t="shared" si="785"/>
        <v>1</v>
      </c>
      <c r="BB196" s="186" t="b">
        <f t="shared" si="785"/>
        <v>1</v>
      </c>
      <c r="BC196" s="186" t="b">
        <f t="shared" si="785"/>
        <v>1</v>
      </c>
      <c r="BD196" s="186" t="b">
        <f t="shared" si="785"/>
        <v>1</v>
      </c>
      <c r="BE196" s="186" t="b">
        <f t="shared" si="785"/>
        <v>1</v>
      </c>
      <c r="BF196" s="186" t="b">
        <f t="shared" si="785"/>
        <v>1</v>
      </c>
      <c r="BG196" s="186" t="b">
        <f t="shared" si="785"/>
        <v>1</v>
      </c>
      <c r="BH196" s="186" t="b">
        <f t="shared" si="785"/>
        <v>1</v>
      </c>
    </row>
    <row r="197" spans="4:60" s="114" customFormat="1" ht="18" customHeight="1" x14ac:dyDescent="0.25">
      <c r="E197" s="114" t="s">
        <v>238</v>
      </c>
      <c r="AB197" s="171"/>
      <c r="AD197" s="158"/>
      <c r="AE197" s="172"/>
      <c r="AF197" s="172"/>
      <c r="AG197" s="172"/>
      <c r="AH197" s="172"/>
      <c r="AI197" s="172"/>
      <c r="AJ197" s="172"/>
      <c r="AK197" s="172"/>
      <c r="AL197" s="172"/>
      <c r="AM197" s="172"/>
      <c r="AW197" s="171">
        <f>AW194/AW195</f>
        <v>83.333333333333329</v>
      </c>
      <c r="AX197" s="171">
        <f>AX194/AX195</f>
        <v>83.333333333333329</v>
      </c>
      <c r="AY197" s="171">
        <f t="shared" ref="AY197:BH197" si="786">AY194/AY195</f>
        <v>83.333333333333329</v>
      </c>
      <c r="AZ197" s="171">
        <f t="shared" si="786"/>
        <v>83.333333333333329</v>
      </c>
      <c r="BA197" s="171">
        <f t="shared" si="786"/>
        <v>83.333333333333329</v>
      </c>
      <c r="BB197" s="171">
        <f t="shared" si="786"/>
        <v>83.333333333333329</v>
      </c>
      <c r="BC197" s="171">
        <f t="shared" si="786"/>
        <v>83.333333333333329</v>
      </c>
      <c r="BD197" s="171">
        <f t="shared" si="786"/>
        <v>83.333333333333329</v>
      </c>
      <c r="BE197" s="171">
        <f t="shared" si="786"/>
        <v>83.333333333333329</v>
      </c>
      <c r="BF197" s="171">
        <f t="shared" si="786"/>
        <v>83.333333333333329</v>
      </c>
      <c r="BG197" s="171">
        <f t="shared" si="786"/>
        <v>83.333333333333329</v>
      </c>
      <c r="BH197" s="171">
        <f t="shared" si="786"/>
        <v>83.333333333333329</v>
      </c>
    </row>
    <row r="198" spans="4:60" s="114" customFormat="1" ht="18" customHeight="1" x14ac:dyDescent="0.25">
      <c r="AB198" s="171"/>
      <c r="AD198" s="158"/>
      <c r="AE198" s="172"/>
      <c r="AF198" s="172"/>
      <c r="AG198" s="172"/>
      <c r="AH198" s="172"/>
      <c r="AI198" s="172"/>
      <c r="AJ198" s="172"/>
      <c r="AK198" s="172"/>
      <c r="AL198" s="172"/>
      <c r="AM198" s="172"/>
      <c r="AW198" s="171"/>
      <c r="AY198" s="158"/>
      <c r="AZ198" s="172"/>
      <c r="BA198" s="172"/>
      <c r="BB198" s="172"/>
      <c r="BC198" s="172"/>
      <c r="BD198" s="172"/>
      <c r="BE198" s="172"/>
      <c r="BF198" s="172"/>
      <c r="BG198" s="172"/>
      <c r="BH198" s="172"/>
    </row>
    <row r="199" spans="4:60" s="114" customFormat="1" ht="18" customHeight="1" thickBot="1" x14ac:dyDescent="0.3">
      <c r="D199" s="114" t="s">
        <v>319</v>
      </c>
      <c r="AB199" s="171"/>
      <c r="AD199" s="158"/>
      <c r="AE199" s="172"/>
      <c r="AF199" s="172"/>
      <c r="AG199" s="172"/>
      <c r="AH199" s="172"/>
      <c r="AI199" s="172"/>
      <c r="AJ199" s="172"/>
      <c r="AK199" s="172"/>
      <c r="AL199" s="172"/>
      <c r="AM199" s="172"/>
      <c r="AW199" s="171"/>
      <c r="AY199" s="158"/>
      <c r="AZ199" s="172"/>
      <c r="BA199" s="172"/>
      <c r="BB199" s="172"/>
      <c r="BC199" s="172"/>
      <c r="BD199" s="172"/>
      <c r="BE199" s="172"/>
      <c r="BF199" s="172"/>
      <c r="BG199" s="172"/>
      <c r="BH199" s="172"/>
    </row>
    <row r="200" spans="4:60" s="114" customFormat="1" ht="18" customHeight="1" thickBot="1" x14ac:dyDescent="0.3">
      <c r="E200" s="114" t="s">
        <v>313</v>
      </c>
      <c r="AB200" s="171"/>
      <c r="AD200" s="158"/>
      <c r="AE200" s="172"/>
      <c r="AF200" s="172"/>
      <c r="AG200" s="172"/>
      <c r="AH200" s="172"/>
      <c r="AI200" s="172"/>
      <c r="AJ200" s="172"/>
      <c r="AK200" s="172"/>
      <c r="AL200" s="172"/>
      <c r="AM200" s="172"/>
      <c r="AW200" s="171"/>
      <c r="AY200" s="158"/>
      <c r="AZ200" s="173">
        <f>AZ$57</f>
        <v>3000</v>
      </c>
      <c r="BA200" s="171">
        <f t="shared" ref="BA200:BH202" si="787">AZ200</f>
        <v>3000</v>
      </c>
      <c r="BB200" s="171">
        <f t="shared" si="787"/>
        <v>3000</v>
      </c>
      <c r="BC200" s="171">
        <f t="shared" si="787"/>
        <v>3000</v>
      </c>
      <c r="BD200" s="171">
        <f t="shared" si="787"/>
        <v>3000</v>
      </c>
      <c r="BE200" s="171">
        <f t="shared" si="787"/>
        <v>3000</v>
      </c>
      <c r="BF200" s="171">
        <f t="shared" si="787"/>
        <v>3000</v>
      </c>
      <c r="BG200" s="171">
        <f t="shared" si="787"/>
        <v>3000</v>
      </c>
      <c r="BH200" s="171">
        <f t="shared" si="787"/>
        <v>3000</v>
      </c>
    </row>
    <row r="201" spans="4:60" s="114" customFormat="1" ht="18" customHeight="1" thickBot="1" x14ac:dyDescent="0.3">
      <c r="E201" s="114" t="s">
        <v>236</v>
      </c>
      <c r="AB201" s="171"/>
      <c r="AD201" s="158"/>
      <c r="AE201" s="172"/>
      <c r="AF201" s="172"/>
      <c r="AG201" s="172"/>
      <c r="AH201" s="172"/>
      <c r="AI201" s="172"/>
      <c r="AJ201" s="172"/>
      <c r="AK201" s="172"/>
      <c r="AL201" s="172"/>
      <c r="AM201" s="172"/>
      <c r="AW201" s="171"/>
      <c r="AY201" s="158"/>
      <c r="AZ201" s="175">
        <f>$D$53</f>
        <v>3</v>
      </c>
      <c r="BA201" s="171">
        <f t="shared" si="787"/>
        <v>3</v>
      </c>
      <c r="BB201" s="171">
        <f t="shared" si="787"/>
        <v>3</v>
      </c>
      <c r="BC201" s="171">
        <f t="shared" si="787"/>
        <v>3</v>
      </c>
      <c r="BD201" s="171">
        <f t="shared" si="787"/>
        <v>3</v>
      </c>
      <c r="BE201" s="171">
        <f t="shared" si="787"/>
        <v>3</v>
      </c>
      <c r="BF201" s="171">
        <f t="shared" si="787"/>
        <v>3</v>
      </c>
      <c r="BG201" s="171">
        <f t="shared" si="787"/>
        <v>3</v>
      </c>
      <c r="BH201" s="171">
        <f t="shared" si="787"/>
        <v>3</v>
      </c>
    </row>
    <row r="202" spans="4:60" s="114" customFormat="1" ht="18" customHeight="1" thickBot="1" x14ac:dyDescent="0.3">
      <c r="E202" s="114" t="s">
        <v>157</v>
      </c>
      <c r="AB202" s="171"/>
      <c r="AD202" s="158"/>
      <c r="AE202" s="172"/>
      <c r="AF202" s="172"/>
      <c r="AG202" s="172"/>
      <c r="AH202" s="172"/>
      <c r="AI202" s="172"/>
      <c r="AJ202" s="172"/>
      <c r="AK202" s="172"/>
      <c r="AL202" s="172"/>
      <c r="AM202" s="172"/>
      <c r="AW202" s="171"/>
      <c r="AY202" s="158"/>
      <c r="AZ202" s="181">
        <f>1+(0.5*AND(AZ201&lt;=20))+(0.5*AND(AZ201&lt;=10))</f>
        <v>2</v>
      </c>
      <c r="BA202" s="172">
        <f t="shared" si="787"/>
        <v>2</v>
      </c>
      <c r="BB202" s="172">
        <f t="shared" si="787"/>
        <v>2</v>
      </c>
      <c r="BC202" s="172">
        <f t="shared" si="787"/>
        <v>2</v>
      </c>
      <c r="BD202" s="172">
        <f t="shared" si="787"/>
        <v>2</v>
      </c>
      <c r="BE202" s="172">
        <f t="shared" si="787"/>
        <v>2</v>
      </c>
      <c r="BF202" s="172">
        <f t="shared" si="787"/>
        <v>2</v>
      </c>
      <c r="BG202" s="172">
        <f t="shared" si="787"/>
        <v>2</v>
      </c>
      <c r="BH202" s="172">
        <f t="shared" si="787"/>
        <v>2</v>
      </c>
    </row>
    <row r="203" spans="4:60" s="114" customFormat="1" ht="18" customHeight="1" thickBot="1" x14ac:dyDescent="0.3">
      <c r="E203" s="114" t="s">
        <v>322</v>
      </c>
      <c r="AB203" s="171"/>
      <c r="AD203" s="158"/>
      <c r="AE203" s="172"/>
      <c r="AF203" s="172"/>
      <c r="AG203" s="172"/>
      <c r="AH203" s="172"/>
      <c r="AI203" s="172"/>
      <c r="AJ203" s="172"/>
      <c r="AK203" s="172"/>
      <c r="AL203" s="172"/>
      <c r="AM203" s="172"/>
      <c r="AW203" s="171"/>
      <c r="AY203" s="158"/>
      <c r="AZ203" s="183">
        <f>YEAR(AZ$3)</f>
        <v>2015</v>
      </c>
      <c r="BA203" s="171">
        <f t="shared" ref="BA203:BH203" si="788">AZ203</f>
        <v>2015</v>
      </c>
      <c r="BB203" s="171">
        <f t="shared" si="788"/>
        <v>2015</v>
      </c>
      <c r="BC203" s="171">
        <f t="shared" si="788"/>
        <v>2015</v>
      </c>
      <c r="BD203" s="171">
        <f t="shared" si="788"/>
        <v>2015</v>
      </c>
      <c r="BE203" s="171">
        <f t="shared" si="788"/>
        <v>2015</v>
      </c>
      <c r="BF203" s="171">
        <f t="shared" si="788"/>
        <v>2015</v>
      </c>
      <c r="BG203" s="171">
        <f t="shared" si="788"/>
        <v>2015</v>
      </c>
      <c r="BH203" s="171">
        <f t="shared" si="788"/>
        <v>2015</v>
      </c>
    </row>
    <row r="204" spans="4:60" s="114" customFormat="1" ht="18" customHeight="1" x14ac:dyDescent="0.25">
      <c r="E204" s="114" t="s">
        <v>324</v>
      </c>
      <c r="AB204" s="171"/>
      <c r="AD204" s="158"/>
      <c r="AE204" s="172"/>
      <c r="AF204" s="172"/>
      <c r="AG204" s="172"/>
      <c r="AH204" s="172"/>
      <c r="AI204" s="172"/>
      <c r="AJ204" s="172"/>
      <c r="AK204" s="172"/>
      <c r="AL204" s="172"/>
      <c r="AM204" s="172"/>
      <c r="AW204" s="171"/>
      <c r="AY204" s="158"/>
      <c r="AZ204" s="105">
        <f>YEAR(AZ$3)-AZ203+1</f>
        <v>1</v>
      </c>
      <c r="BA204" s="105">
        <f t="shared" ref="BA204" si="789">YEAR(BA$3)-BA203+1</f>
        <v>1</v>
      </c>
      <c r="BB204" s="105">
        <f t="shared" ref="BB204" si="790">YEAR(BB$3)-BB203+1</f>
        <v>1</v>
      </c>
      <c r="BC204" s="105">
        <f t="shared" ref="BC204" si="791">YEAR(BC$3)-BC203+1</f>
        <v>1</v>
      </c>
      <c r="BD204" s="105">
        <f t="shared" ref="BD204" si="792">YEAR(BD$3)-BD203+1</f>
        <v>1</v>
      </c>
      <c r="BE204" s="105">
        <f t="shared" ref="BE204" si="793">YEAR(BE$3)-BE203+1</f>
        <v>1</v>
      </c>
      <c r="BF204" s="105">
        <f t="shared" ref="BF204" si="794">YEAR(BF$3)-BF203+1</f>
        <v>1</v>
      </c>
      <c r="BG204" s="105">
        <f t="shared" ref="BG204" si="795">YEAR(BG$3)-BG203+1</f>
        <v>1</v>
      </c>
      <c r="BH204" s="105">
        <f t="shared" ref="BH204" si="796">YEAR(BH$3)-BH203+1</f>
        <v>1</v>
      </c>
    </row>
    <row r="205" spans="4:60" s="114" customFormat="1" ht="18" customHeight="1" x14ac:dyDescent="0.25">
      <c r="E205" s="114" t="s">
        <v>325</v>
      </c>
      <c r="AB205" s="171"/>
      <c r="AD205" s="158"/>
      <c r="AE205" s="172"/>
      <c r="AF205" s="172"/>
      <c r="AG205" s="172"/>
      <c r="AH205" s="172"/>
      <c r="AI205" s="172"/>
      <c r="AJ205" s="172"/>
      <c r="AK205" s="172"/>
      <c r="AL205" s="172"/>
      <c r="AM205" s="172"/>
      <c r="AW205" s="171"/>
      <c r="AY205" s="158"/>
      <c r="AZ205" s="172">
        <f>MAX(AZ204-1.5,0)</f>
        <v>0</v>
      </c>
      <c r="BA205" s="172">
        <f t="shared" ref="BA205" si="797">MAX(BA204-1.5,0)</f>
        <v>0</v>
      </c>
      <c r="BB205" s="172">
        <f t="shared" ref="BB205" si="798">MAX(BB204-1.5,0)</f>
        <v>0</v>
      </c>
      <c r="BC205" s="172">
        <f t="shared" ref="BC205" si="799">MAX(BC204-1.5,0)</f>
        <v>0</v>
      </c>
      <c r="BD205" s="172">
        <f t="shared" ref="BD205" si="800">MAX(BD204-1.5,0)</f>
        <v>0</v>
      </c>
      <c r="BE205" s="172">
        <f t="shared" ref="BE205" si="801">MAX(BE204-1.5,0)</f>
        <v>0</v>
      </c>
      <c r="BF205" s="172">
        <f t="shared" ref="BF205" si="802">MAX(BF204-1.5,0)</f>
        <v>0</v>
      </c>
      <c r="BG205" s="172">
        <f t="shared" ref="BG205" si="803">MAX(BG204-1.5,0)</f>
        <v>0</v>
      </c>
      <c r="BH205" s="172">
        <f t="shared" ref="BH205" si="804">MAX(BH204-1.5,0)</f>
        <v>0</v>
      </c>
    </row>
    <row r="206" spans="4:60" ht="18" customHeight="1" x14ac:dyDescent="0.25">
      <c r="D206" s="114"/>
      <c r="E206" s="114" t="s">
        <v>326</v>
      </c>
      <c r="AB206" s="171"/>
      <c r="AC206" s="114"/>
      <c r="AD206" s="158"/>
      <c r="AE206" s="172"/>
      <c r="AF206" s="172"/>
      <c r="AG206" s="172"/>
      <c r="AH206" s="172"/>
      <c r="AI206" s="172"/>
      <c r="AJ206" s="172"/>
      <c r="AK206" s="172"/>
      <c r="AL206" s="172"/>
      <c r="AM206" s="172"/>
      <c r="AN206" s="114"/>
      <c r="AO206" s="114"/>
      <c r="AP206" s="114"/>
      <c r="AQ206" s="114"/>
      <c r="AR206" s="114"/>
      <c r="AS206" s="114"/>
      <c r="AT206" s="114"/>
      <c r="AW206" s="171"/>
      <c r="AX206" s="114"/>
      <c r="AY206" s="158"/>
      <c r="AZ206" s="172">
        <f>MIN(AZ204-0.5,AZ201)</f>
        <v>0.5</v>
      </c>
      <c r="BA206" s="172">
        <f t="shared" ref="BA206:BH206" si="805">MIN(BA204-0.5,BA201)</f>
        <v>0.5</v>
      </c>
      <c r="BB206" s="172">
        <f t="shared" si="805"/>
        <v>0.5</v>
      </c>
      <c r="BC206" s="172">
        <f t="shared" si="805"/>
        <v>0.5</v>
      </c>
      <c r="BD206" s="172">
        <f t="shared" si="805"/>
        <v>0.5</v>
      </c>
      <c r="BE206" s="172">
        <f t="shared" si="805"/>
        <v>0.5</v>
      </c>
      <c r="BF206" s="172">
        <f t="shared" si="805"/>
        <v>0.5</v>
      </c>
      <c r="BG206" s="172">
        <f t="shared" si="805"/>
        <v>0.5</v>
      </c>
      <c r="BH206" s="172">
        <f t="shared" si="805"/>
        <v>0.5</v>
      </c>
    </row>
    <row r="207" spans="4:60" s="114" customFormat="1" ht="18" customHeight="1" thickBot="1" x14ac:dyDescent="0.3">
      <c r="E207" s="114" t="s">
        <v>237</v>
      </c>
      <c r="AB207" s="171"/>
      <c r="AD207" s="158"/>
      <c r="AE207" s="172"/>
      <c r="AF207" s="172"/>
      <c r="AG207" s="172"/>
      <c r="AH207" s="172"/>
      <c r="AI207" s="172"/>
      <c r="AJ207" s="172"/>
      <c r="AK207" s="172"/>
      <c r="AL207" s="172"/>
      <c r="AM207" s="172"/>
      <c r="AW207" s="171"/>
      <c r="AY207" s="158"/>
      <c r="AZ207" s="171">
        <f>VDB(AZ200,0,AZ201,AZ205,AZ206,AZ202,FALSE)</f>
        <v>1000</v>
      </c>
      <c r="BA207" s="171">
        <f t="shared" ref="BA207" si="806">VDB(BA200,0,BA201,BA205,BA206,BA202,FALSE)</f>
        <v>1000</v>
      </c>
      <c r="BB207" s="171">
        <f t="shared" ref="BB207" si="807">VDB(BB200,0,BB201,BB205,BB206,BB202,FALSE)</f>
        <v>1000</v>
      </c>
      <c r="BC207" s="171">
        <f t="shared" ref="BC207" si="808">VDB(BC200,0,BC201,BC205,BC206,BC202,FALSE)</f>
        <v>1000</v>
      </c>
      <c r="BD207" s="171">
        <f t="shared" ref="BD207" si="809">VDB(BD200,0,BD201,BD205,BD206,BD202,FALSE)</f>
        <v>1000</v>
      </c>
      <c r="BE207" s="171">
        <f t="shared" ref="BE207" si="810">VDB(BE200,0,BE201,BE205,BE206,BE202,FALSE)</f>
        <v>1000</v>
      </c>
      <c r="BF207" s="171">
        <f t="shared" ref="BF207" si="811">VDB(BF200,0,BF201,BF205,BF206,BF202,FALSE)</f>
        <v>1000</v>
      </c>
      <c r="BG207" s="171">
        <f t="shared" ref="BG207" si="812">VDB(BG200,0,BG201,BG205,BG206,BG202,FALSE)</f>
        <v>1000</v>
      </c>
      <c r="BH207" s="171">
        <f t="shared" ref="BH207" si="813">VDB(BH200,0,BH201,BH205,BH206,BH202,FALSE)</f>
        <v>1000</v>
      </c>
    </row>
    <row r="208" spans="4:60" s="114" customFormat="1" ht="18" customHeight="1" thickBot="1" x14ac:dyDescent="0.3">
      <c r="E208" s="114" t="s">
        <v>323</v>
      </c>
      <c r="AB208" s="171"/>
      <c r="AD208" s="158"/>
      <c r="AE208" s="172"/>
      <c r="AF208" s="172"/>
      <c r="AG208" s="172"/>
      <c r="AH208" s="172"/>
      <c r="AI208" s="172"/>
      <c r="AJ208" s="172"/>
      <c r="AK208" s="172"/>
      <c r="AL208" s="172"/>
      <c r="AM208" s="172"/>
      <c r="AW208" s="171"/>
      <c r="AY208" s="158"/>
      <c r="AZ208" s="175">
        <f>COUNT(AZ200:BH200)</f>
        <v>9</v>
      </c>
      <c r="BA208" s="171">
        <f t="shared" ref="BA208:BH208" si="814">AZ208</f>
        <v>9</v>
      </c>
      <c r="BB208" s="171">
        <f t="shared" si="814"/>
        <v>9</v>
      </c>
      <c r="BC208" s="171">
        <f t="shared" si="814"/>
        <v>9</v>
      </c>
      <c r="BD208" s="171">
        <f t="shared" si="814"/>
        <v>9</v>
      </c>
      <c r="BE208" s="171">
        <f t="shared" si="814"/>
        <v>9</v>
      </c>
      <c r="BF208" s="171">
        <f t="shared" si="814"/>
        <v>9</v>
      </c>
      <c r="BG208" s="171">
        <f t="shared" si="814"/>
        <v>9</v>
      </c>
      <c r="BH208" s="171">
        <f t="shared" si="814"/>
        <v>9</v>
      </c>
    </row>
    <row r="209" spans="4:60" s="114" customFormat="1" ht="18" customHeight="1" x14ac:dyDescent="0.25">
      <c r="E209" s="114" t="s">
        <v>327</v>
      </c>
      <c r="AB209" s="171"/>
      <c r="AD209" s="158"/>
      <c r="AE209" s="172"/>
      <c r="AF209" s="172"/>
      <c r="AG209" s="172"/>
      <c r="AH209" s="172"/>
      <c r="AI209" s="172"/>
      <c r="AJ209" s="172"/>
      <c r="AK209" s="172"/>
      <c r="AL209" s="172"/>
      <c r="AM209" s="172"/>
      <c r="AW209" s="171"/>
      <c r="AY209" s="158"/>
      <c r="AZ209" s="186" t="b">
        <f>AND(COLUMN(AZ208)&gt;=COLUMN(BK208)-AZ208)</f>
        <v>0</v>
      </c>
      <c r="BA209" s="186" t="b">
        <f t="shared" ref="BA209" si="815">AND(COLUMN(BA208)&gt;=COLUMN(BL208)-BA208)</f>
        <v>0</v>
      </c>
      <c r="BB209" s="186" t="b">
        <f t="shared" ref="BB209" si="816">AND(COLUMN(BB208)&gt;=COLUMN(BM208)-BB208)</f>
        <v>0</v>
      </c>
      <c r="BC209" s="186" t="b">
        <f t="shared" ref="BC209" si="817">AND(COLUMN(BC208)&gt;=COLUMN(BN208)-BC208)</f>
        <v>0</v>
      </c>
      <c r="BD209" s="186" t="b">
        <f t="shared" ref="BD209" si="818">AND(COLUMN(BD208)&gt;=COLUMN(BO208)-BD208)</f>
        <v>0</v>
      </c>
      <c r="BE209" s="186" t="b">
        <f t="shared" ref="BE209" si="819">AND(COLUMN(BE208)&gt;=COLUMN(BP208)-BE208)</f>
        <v>0</v>
      </c>
      <c r="BF209" s="186" t="b">
        <f t="shared" ref="BF209" si="820">AND(COLUMN(BF208)&gt;=COLUMN(BQ208)-BF208)</f>
        <v>0</v>
      </c>
      <c r="BG209" s="186" t="b">
        <f t="shared" ref="BG209" si="821">AND(COLUMN(BG208)&gt;=COLUMN(BR208)-BG208)</f>
        <v>0</v>
      </c>
      <c r="BH209" s="186" t="b">
        <f t="shared" ref="BH209" si="822">AND(COLUMN(BH208)&gt;=COLUMN(BS208)-BH208)</f>
        <v>0</v>
      </c>
    </row>
    <row r="210" spans="4:60" s="114" customFormat="1" ht="18" customHeight="1" x14ac:dyDescent="0.25">
      <c r="E210" s="114" t="s">
        <v>238</v>
      </c>
      <c r="AB210" s="171"/>
      <c r="AD210" s="158"/>
      <c r="AE210" s="172"/>
      <c r="AF210" s="172"/>
      <c r="AG210" s="172"/>
      <c r="AH210" s="172"/>
      <c r="AI210" s="172"/>
      <c r="AJ210" s="172"/>
      <c r="AK210" s="172"/>
      <c r="AL210" s="172"/>
      <c r="AM210" s="172"/>
      <c r="AW210" s="171"/>
      <c r="AY210" s="158"/>
      <c r="AZ210" s="171">
        <f>AZ207/AZ208</f>
        <v>111.11111111111111</v>
      </c>
      <c r="BA210" s="171">
        <f t="shared" ref="BA210:BH210" si="823">BA207/BA208</f>
        <v>111.11111111111111</v>
      </c>
      <c r="BB210" s="171">
        <f t="shared" si="823"/>
        <v>111.11111111111111</v>
      </c>
      <c r="BC210" s="171">
        <f t="shared" si="823"/>
        <v>111.11111111111111</v>
      </c>
      <c r="BD210" s="171">
        <f t="shared" si="823"/>
        <v>111.11111111111111</v>
      </c>
      <c r="BE210" s="171">
        <f t="shared" si="823"/>
        <v>111.11111111111111</v>
      </c>
      <c r="BF210" s="171">
        <f t="shared" si="823"/>
        <v>111.11111111111111</v>
      </c>
      <c r="BG210" s="171">
        <f t="shared" si="823"/>
        <v>111.11111111111111</v>
      </c>
      <c r="BH210" s="171">
        <f t="shared" si="823"/>
        <v>111.11111111111111</v>
      </c>
    </row>
    <row r="211" spans="4:60" s="114" customFormat="1" ht="18" customHeight="1" x14ac:dyDescent="0.25">
      <c r="AB211" s="171"/>
      <c r="AD211" s="158"/>
      <c r="AE211" s="172"/>
      <c r="AF211" s="172"/>
      <c r="AG211" s="172"/>
      <c r="AH211" s="172"/>
      <c r="AI211" s="172"/>
      <c r="AJ211" s="172"/>
      <c r="AK211" s="172"/>
      <c r="AL211" s="172"/>
      <c r="AM211" s="172"/>
      <c r="AW211" s="171"/>
      <c r="AY211" s="158"/>
      <c r="AZ211" s="172"/>
      <c r="BA211" s="172"/>
      <c r="BB211" s="172"/>
      <c r="BC211" s="172"/>
      <c r="BD211" s="172"/>
      <c r="BE211" s="172"/>
      <c r="BF211" s="172"/>
      <c r="BG211" s="172"/>
      <c r="BH211" s="172"/>
    </row>
    <row r="212" spans="4:60" s="114" customFormat="1" ht="18" customHeight="1" thickBot="1" x14ac:dyDescent="0.3">
      <c r="D212" s="114" t="s">
        <v>320</v>
      </c>
      <c r="AB212" s="171"/>
      <c r="AD212" s="158"/>
      <c r="AE212" s="172"/>
      <c r="AF212" s="172"/>
      <c r="AG212" s="172"/>
      <c r="AH212" s="172"/>
      <c r="AI212" s="172"/>
      <c r="AJ212" s="172"/>
      <c r="AK212" s="172"/>
      <c r="AL212" s="172"/>
      <c r="AM212" s="172"/>
      <c r="AW212" s="171"/>
      <c r="AY212" s="158"/>
      <c r="AZ212" s="172"/>
      <c r="BA212" s="172"/>
      <c r="BB212" s="172"/>
      <c r="BC212" s="172"/>
      <c r="BD212" s="172"/>
      <c r="BE212" s="172"/>
      <c r="BF212" s="172"/>
      <c r="BG212" s="172"/>
      <c r="BH212" s="172"/>
    </row>
    <row r="213" spans="4:60" s="114" customFormat="1" ht="18" customHeight="1" thickBot="1" x14ac:dyDescent="0.3">
      <c r="E213" s="114" t="s">
        <v>313</v>
      </c>
      <c r="AB213" s="171"/>
      <c r="AD213" s="158"/>
      <c r="AE213" s="172"/>
      <c r="AF213" s="172"/>
      <c r="AG213" s="172"/>
      <c r="AH213" s="172"/>
      <c r="AI213" s="172"/>
      <c r="AJ213" s="172"/>
      <c r="AK213" s="172"/>
      <c r="AL213" s="172"/>
      <c r="AM213" s="172"/>
      <c r="AW213" s="171"/>
      <c r="AY213" s="158"/>
      <c r="AZ213" s="172"/>
      <c r="BA213" s="172"/>
      <c r="BB213" s="172"/>
      <c r="BC213" s="173">
        <f>BC$57</f>
        <v>3000</v>
      </c>
      <c r="BD213" s="171">
        <f t="shared" ref="BD213:BH213" si="824">BC213</f>
        <v>3000</v>
      </c>
      <c r="BE213" s="171">
        <f t="shared" si="824"/>
        <v>3000</v>
      </c>
      <c r="BF213" s="171">
        <f t="shared" si="824"/>
        <v>3000</v>
      </c>
      <c r="BG213" s="171">
        <f t="shared" si="824"/>
        <v>3000</v>
      </c>
      <c r="BH213" s="171">
        <f t="shared" si="824"/>
        <v>3000</v>
      </c>
    </row>
    <row r="214" spans="4:60" s="114" customFormat="1" ht="18" customHeight="1" thickBot="1" x14ac:dyDescent="0.3">
      <c r="E214" s="114" t="s">
        <v>236</v>
      </c>
      <c r="AB214" s="171"/>
      <c r="AD214" s="158"/>
      <c r="AE214" s="172"/>
      <c r="AF214" s="172"/>
      <c r="AG214" s="172"/>
      <c r="AH214" s="172"/>
      <c r="AI214" s="172"/>
      <c r="AJ214" s="172"/>
      <c r="AK214" s="172"/>
      <c r="AL214" s="172"/>
      <c r="AM214" s="172"/>
      <c r="AW214" s="171"/>
      <c r="AY214" s="158"/>
      <c r="AZ214" s="172"/>
      <c r="BA214" s="172"/>
      <c r="BB214" s="172"/>
      <c r="BC214" s="175">
        <f>$D$53</f>
        <v>3</v>
      </c>
      <c r="BD214" s="171">
        <f t="shared" ref="BD214:BH214" si="825">BC214</f>
        <v>3</v>
      </c>
      <c r="BE214" s="171">
        <f t="shared" si="825"/>
        <v>3</v>
      </c>
      <c r="BF214" s="171">
        <f t="shared" si="825"/>
        <v>3</v>
      </c>
      <c r="BG214" s="171">
        <f t="shared" si="825"/>
        <v>3</v>
      </c>
      <c r="BH214" s="171">
        <f t="shared" si="825"/>
        <v>3</v>
      </c>
    </row>
    <row r="215" spans="4:60" s="114" customFormat="1" ht="18" customHeight="1" thickBot="1" x14ac:dyDescent="0.3">
      <c r="E215" s="114" t="s">
        <v>157</v>
      </c>
      <c r="AB215" s="171"/>
      <c r="AD215" s="158"/>
      <c r="AE215" s="172"/>
      <c r="AF215" s="172"/>
      <c r="AG215" s="172"/>
      <c r="AH215" s="172"/>
      <c r="AI215" s="172"/>
      <c r="AJ215" s="172"/>
      <c r="AK215" s="172"/>
      <c r="AL215" s="172"/>
      <c r="AM215" s="172"/>
      <c r="AW215" s="171"/>
      <c r="AY215" s="158"/>
      <c r="AZ215" s="172"/>
      <c r="BA215" s="172"/>
      <c r="BB215" s="172"/>
      <c r="BC215" s="181">
        <f>1+(0.5*AND(BC214&lt;=20))+(0.5*AND(BC214&lt;=10))</f>
        <v>2</v>
      </c>
      <c r="BD215" s="172">
        <f t="shared" ref="BD215:BH215" si="826">BC215</f>
        <v>2</v>
      </c>
      <c r="BE215" s="172">
        <f t="shared" si="826"/>
        <v>2</v>
      </c>
      <c r="BF215" s="172">
        <f t="shared" si="826"/>
        <v>2</v>
      </c>
      <c r="BG215" s="172">
        <f t="shared" si="826"/>
        <v>2</v>
      </c>
      <c r="BH215" s="172">
        <f t="shared" si="826"/>
        <v>2</v>
      </c>
    </row>
    <row r="216" spans="4:60" s="114" customFormat="1" ht="18" customHeight="1" thickBot="1" x14ac:dyDescent="0.3">
      <c r="E216" s="114" t="s">
        <v>322</v>
      </c>
      <c r="AB216" s="171"/>
      <c r="AD216" s="158"/>
      <c r="AE216" s="172"/>
      <c r="AF216" s="172"/>
      <c r="AG216" s="172"/>
      <c r="AH216" s="172"/>
      <c r="AI216" s="172"/>
      <c r="AJ216" s="172"/>
      <c r="AK216" s="172"/>
      <c r="AL216" s="172"/>
      <c r="AM216" s="172"/>
      <c r="AW216" s="171"/>
      <c r="AY216" s="158"/>
      <c r="AZ216" s="172"/>
      <c r="BA216" s="172"/>
      <c r="BB216" s="172"/>
      <c r="BC216" s="183">
        <f>YEAR(BC$3)</f>
        <v>2015</v>
      </c>
      <c r="BD216" s="171">
        <f t="shared" ref="BD216:BH216" si="827">BC216</f>
        <v>2015</v>
      </c>
      <c r="BE216" s="171">
        <f t="shared" si="827"/>
        <v>2015</v>
      </c>
      <c r="BF216" s="171">
        <f t="shared" si="827"/>
        <v>2015</v>
      </c>
      <c r="BG216" s="171">
        <f t="shared" si="827"/>
        <v>2015</v>
      </c>
      <c r="BH216" s="171">
        <f t="shared" si="827"/>
        <v>2015</v>
      </c>
    </row>
    <row r="217" spans="4:60" s="114" customFormat="1" ht="18" customHeight="1" x14ac:dyDescent="0.25">
      <c r="E217" s="114" t="s">
        <v>324</v>
      </c>
      <c r="AB217" s="171"/>
      <c r="AD217" s="158"/>
      <c r="AE217" s="172"/>
      <c r="AF217" s="172"/>
      <c r="AG217" s="172"/>
      <c r="AH217" s="172"/>
      <c r="AI217" s="172"/>
      <c r="AJ217" s="172"/>
      <c r="AK217" s="172"/>
      <c r="AL217" s="172"/>
      <c r="AM217" s="172"/>
      <c r="AW217" s="171"/>
      <c r="AY217" s="158"/>
      <c r="AZ217" s="172"/>
      <c r="BA217" s="172"/>
      <c r="BB217" s="172"/>
      <c r="BC217" s="105">
        <f>YEAR(BC$3)-BC216+1</f>
        <v>1</v>
      </c>
      <c r="BD217" s="105">
        <f t="shared" ref="BD217" si="828">YEAR(BD$3)-BD216+1</f>
        <v>1</v>
      </c>
      <c r="BE217" s="105">
        <f t="shared" ref="BE217" si="829">YEAR(BE$3)-BE216+1</f>
        <v>1</v>
      </c>
      <c r="BF217" s="105">
        <f t="shared" ref="BF217" si="830">YEAR(BF$3)-BF216+1</f>
        <v>1</v>
      </c>
      <c r="BG217" s="105">
        <f t="shared" ref="BG217" si="831">YEAR(BG$3)-BG216+1</f>
        <v>1</v>
      </c>
      <c r="BH217" s="105">
        <f t="shared" ref="BH217" si="832">YEAR(BH$3)-BH216+1</f>
        <v>1</v>
      </c>
    </row>
    <row r="218" spans="4:60" s="114" customFormat="1" ht="18" customHeight="1" x14ac:dyDescent="0.25">
      <c r="E218" s="114" t="s">
        <v>325</v>
      </c>
      <c r="AB218" s="171"/>
      <c r="AD218" s="158"/>
      <c r="AE218" s="172"/>
      <c r="AF218" s="172"/>
      <c r="AG218" s="172"/>
      <c r="AH218" s="172"/>
      <c r="AI218" s="172"/>
      <c r="AJ218" s="172"/>
      <c r="AK218" s="172"/>
      <c r="AL218" s="172"/>
      <c r="AM218" s="172"/>
      <c r="AW218" s="171"/>
      <c r="AY218" s="158"/>
      <c r="AZ218" s="172"/>
      <c r="BA218" s="172"/>
      <c r="BB218" s="172"/>
      <c r="BC218" s="172">
        <f>MAX(BC217-1.5,0)</f>
        <v>0</v>
      </c>
      <c r="BD218" s="172">
        <f t="shared" ref="BD218" si="833">MAX(BD217-1.5,0)</f>
        <v>0</v>
      </c>
      <c r="BE218" s="172">
        <f t="shared" ref="BE218" si="834">MAX(BE217-1.5,0)</f>
        <v>0</v>
      </c>
      <c r="BF218" s="172">
        <f t="shared" ref="BF218" si="835">MAX(BF217-1.5,0)</f>
        <v>0</v>
      </c>
      <c r="BG218" s="172">
        <f t="shared" ref="BG218" si="836">MAX(BG217-1.5,0)</f>
        <v>0</v>
      </c>
      <c r="BH218" s="172">
        <f t="shared" ref="BH218" si="837">MAX(BH217-1.5,0)</f>
        <v>0</v>
      </c>
    </row>
    <row r="219" spans="4:60" ht="18" customHeight="1" x14ac:dyDescent="0.25">
      <c r="D219" s="114"/>
      <c r="E219" s="114" t="s">
        <v>326</v>
      </c>
      <c r="AB219" s="171"/>
      <c r="AC219" s="114"/>
      <c r="AD219" s="158"/>
      <c r="AE219" s="172"/>
      <c r="AF219" s="172"/>
      <c r="AG219" s="172"/>
      <c r="AH219" s="172"/>
      <c r="AI219" s="172"/>
      <c r="AJ219" s="172"/>
      <c r="AK219" s="172"/>
      <c r="AL219" s="172"/>
      <c r="AM219" s="172"/>
      <c r="AN219" s="114"/>
      <c r="AO219" s="114"/>
      <c r="AP219" s="114"/>
      <c r="AQ219" s="114"/>
      <c r="AR219" s="114"/>
      <c r="AS219" s="114"/>
      <c r="AT219" s="114"/>
      <c r="AW219" s="171"/>
      <c r="AX219" s="114"/>
      <c r="AY219" s="158"/>
      <c r="AZ219" s="172"/>
      <c r="BA219" s="172"/>
      <c r="BB219" s="172"/>
      <c r="BC219" s="172">
        <f>MIN(BC217-0.5,BC214)</f>
        <v>0.5</v>
      </c>
      <c r="BD219" s="172">
        <f t="shared" ref="BD219:BH219" si="838">MIN(BD217-0.5,BD214)</f>
        <v>0.5</v>
      </c>
      <c r="BE219" s="172">
        <f t="shared" si="838"/>
        <v>0.5</v>
      </c>
      <c r="BF219" s="172">
        <f t="shared" si="838"/>
        <v>0.5</v>
      </c>
      <c r="BG219" s="172">
        <f t="shared" si="838"/>
        <v>0.5</v>
      </c>
      <c r="BH219" s="172">
        <f t="shared" si="838"/>
        <v>0.5</v>
      </c>
    </row>
    <row r="220" spans="4:60" s="114" customFormat="1" ht="18" customHeight="1" thickBot="1" x14ac:dyDescent="0.3">
      <c r="E220" s="114" t="s">
        <v>237</v>
      </c>
      <c r="AB220" s="171"/>
      <c r="AD220" s="158"/>
      <c r="AE220" s="172"/>
      <c r="AF220" s="172"/>
      <c r="AG220" s="172"/>
      <c r="AH220" s="172"/>
      <c r="AI220" s="172"/>
      <c r="AJ220" s="172"/>
      <c r="AK220" s="172"/>
      <c r="AL220" s="172"/>
      <c r="AM220" s="172"/>
      <c r="AW220" s="171"/>
      <c r="AY220" s="158"/>
      <c r="AZ220" s="172"/>
      <c r="BA220" s="172"/>
      <c r="BB220" s="172"/>
      <c r="BC220" s="171">
        <f>VDB(BC213,0,BC214,BC218,BC219,BC215,FALSE)</f>
        <v>1000</v>
      </c>
      <c r="BD220" s="171">
        <f t="shared" ref="BD220" si="839">VDB(BD213,0,BD214,BD218,BD219,BD215,FALSE)</f>
        <v>1000</v>
      </c>
      <c r="BE220" s="171">
        <f t="shared" ref="BE220" si="840">VDB(BE213,0,BE214,BE218,BE219,BE215,FALSE)</f>
        <v>1000</v>
      </c>
      <c r="BF220" s="171">
        <f t="shared" ref="BF220" si="841">VDB(BF213,0,BF214,BF218,BF219,BF215,FALSE)</f>
        <v>1000</v>
      </c>
      <c r="BG220" s="171">
        <f t="shared" ref="BG220" si="842">VDB(BG213,0,BG214,BG218,BG219,BG215,FALSE)</f>
        <v>1000</v>
      </c>
      <c r="BH220" s="171">
        <f t="shared" ref="BH220" si="843">VDB(BH213,0,BH214,BH218,BH219,BH215,FALSE)</f>
        <v>1000</v>
      </c>
    </row>
    <row r="221" spans="4:60" s="114" customFormat="1" ht="18" customHeight="1" thickBot="1" x14ac:dyDescent="0.3">
      <c r="E221" s="114" t="s">
        <v>323</v>
      </c>
      <c r="AB221" s="171"/>
      <c r="AD221" s="158"/>
      <c r="AE221" s="172"/>
      <c r="AF221" s="172"/>
      <c r="AG221" s="172"/>
      <c r="AH221" s="172"/>
      <c r="AI221" s="172"/>
      <c r="AJ221" s="172"/>
      <c r="AK221" s="172"/>
      <c r="AL221" s="172"/>
      <c r="AM221" s="172"/>
      <c r="AW221" s="171"/>
      <c r="AY221" s="158"/>
      <c r="AZ221" s="172"/>
      <c r="BA221" s="172"/>
      <c r="BB221" s="172"/>
      <c r="BC221" s="175">
        <f>COUNT(BC213:BH213)</f>
        <v>6</v>
      </c>
      <c r="BD221" s="171">
        <f t="shared" ref="BD221:BH221" si="844">BC221</f>
        <v>6</v>
      </c>
      <c r="BE221" s="171">
        <f t="shared" si="844"/>
        <v>6</v>
      </c>
      <c r="BF221" s="171">
        <f t="shared" si="844"/>
        <v>6</v>
      </c>
      <c r="BG221" s="171">
        <f t="shared" si="844"/>
        <v>6</v>
      </c>
      <c r="BH221" s="171">
        <f t="shared" si="844"/>
        <v>6</v>
      </c>
    </row>
    <row r="222" spans="4:60" s="114" customFormat="1" ht="18" customHeight="1" x14ac:dyDescent="0.25">
      <c r="E222" s="114" t="s">
        <v>327</v>
      </c>
      <c r="AB222" s="171"/>
      <c r="AD222" s="158"/>
      <c r="AE222" s="172"/>
      <c r="AF222" s="172"/>
      <c r="AG222" s="172"/>
      <c r="AH222" s="172"/>
      <c r="AI222" s="172"/>
      <c r="AJ222" s="172"/>
      <c r="AK222" s="172"/>
      <c r="AL222" s="172"/>
      <c r="AM222" s="172"/>
      <c r="AW222" s="171"/>
      <c r="AY222" s="158"/>
      <c r="AZ222" s="172"/>
      <c r="BA222" s="172"/>
      <c r="BB222" s="172"/>
      <c r="BC222" s="186" t="b">
        <f>AND(COLUMN(BC221)&gt;=COLUMN(BN221)-BC221)</f>
        <v>0</v>
      </c>
      <c r="BD222" s="186" t="b">
        <f t="shared" ref="BD222" si="845">AND(COLUMN(BD221)&gt;=COLUMN(BO221)-BD221)</f>
        <v>0</v>
      </c>
      <c r="BE222" s="186" t="b">
        <f t="shared" ref="BE222" si="846">AND(COLUMN(BE221)&gt;=COLUMN(BP221)-BE221)</f>
        <v>0</v>
      </c>
      <c r="BF222" s="186" t="b">
        <f t="shared" ref="BF222" si="847">AND(COLUMN(BF221)&gt;=COLUMN(BQ221)-BF221)</f>
        <v>0</v>
      </c>
      <c r="BG222" s="186" t="b">
        <f t="shared" ref="BG222" si="848">AND(COLUMN(BG221)&gt;=COLUMN(BR221)-BG221)</f>
        <v>0</v>
      </c>
      <c r="BH222" s="186" t="b">
        <f t="shared" ref="BH222" si="849">AND(COLUMN(BH221)&gt;=COLUMN(BS221)-BH221)</f>
        <v>0</v>
      </c>
    </row>
    <row r="223" spans="4:60" s="114" customFormat="1" ht="18" customHeight="1" x14ac:dyDescent="0.25">
      <c r="E223" s="114" t="s">
        <v>238</v>
      </c>
      <c r="AB223" s="171"/>
      <c r="AD223" s="158"/>
      <c r="AE223" s="172"/>
      <c r="AF223" s="172"/>
      <c r="AG223" s="172"/>
      <c r="AH223" s="172"/>
      <c r="AI223" s="172"/>
      <c r="AJ223" s="172"/>
      <c r="AK223" s="172"/>
      <c r="AL223" s="172"/>
      <c r="AM223" s="172"/>
      <c r="AW223" s="171"/>
      <c r="AY223" s="158"/>
      <c r="AZ223" s="172"/>
      <c r="BA223" s="172"/>
      <c r="BB223" s="172"/>
      <c r="BC223" s="171">
        <f>BC220/BC221</f>
        <v>166.66666666666666</v>
      </c>
      <c r="BD223" s="171">
        <f t="shared" ref="BD223:BH223" si="850">BD220/BD221</f>
        <v>166.66666666666666</v>
      </c>
      <c r="BE223" s="171">
        <f t="shared" si="850"/>
        <v>166.66666666666666</v>
      </c>
      <c r="BF223" s="171">
        <f t="shared" si="850"/>
        <v>166.66666666666666</v>
      </c>
      <c r="BG223" s="171">
        <f t="shared" si="850"/>
        <v>166.66666666666666</v>
      </c>
      <c r="BH223" s="171">
        <f t="shared" si="850"/>
        <v>166.66666666666666</v>
      </c>
    </row>
    <row r="224" spans="4:60" s="114" customFormat="1" ht="18" customHeight="1" x14ac:dyDescent="0.25">
      <c r="AB224" s="171"/>
      <c r="AD224" s="158"/>
      <c r="AE224" s="172"/>
      <c r="AF224" s="172"/>
      <c r="AG224" s="172"/>
      <c r="AH224" s="172"/>
      <c r="AI224" s="172"/>
      <c r="AJ224" s="172"/>
      <c r="AK224" s="172"/>
      <c r="AL224" s="172"/>
      <c r="AM224" s="172"/>
      <c r="AW224" s="171"/>
      <c r="AY224" s="158"/>
      <c r="AZ224" s="172"/>
      <c r="BA224" s="172"/>
      <c r="BB224" s="172"/>
      <c r="BC224" s="172"/>
      <c r="BD224" s="172"/>
      <c r="BE224" s="172"/>
      <c r="BF224" s="172"/>
      <c r="BG224" s="172"/>
      <c r="BH224" s="172"/>
    </row>
    <row r="225" spans="3:60" s="114" customFormat="1" ht="18" customHeight="1" thickBot="1" x14ac:dyDescent="0.3">
      <c r="D225" s="114" t="s">
        <v>321</v>
      </c>
      <c r="AB225" s="171"/>
      <c r="AD225" s="158"/>
      <c r="AE225" s="172"/>
      <c r="AF225" s="172"/>
      <c r="AG225" s="172"/>
      <c r="AH225" s="172"/>
      <c r="AI225" s="172"/>
      <c r="AJ225" s="172"/>
      <c r="AK225" s="172"/>
      <c r="AL225" s="172"/>
      <c r="AM225" s="172"/>
      <c r="AW225" s="171"/>
      <c r="AY225" s="158"/>
      <c r="AZ225" s="172"/>
      <c r="BA225" s="172"/>
      <c r="BB225" s="172"/>
      <c r="BC225" s="172"/>
      <c r="BD225" s="172"/>
      <c r="BE225" s="172"/>
      <c r="BF225" s="172"/>
      <c r="BG225" s="172"/>
      <c r="BH225" s="172"/>
    </row>
    <row r="226" spans="3:60" s="114" customFormat="1" ht="18" customHeight="1" thickBot="1" x14ac:dyDescent="0.3">
      <c r="E226" s="114" t="s">
        <v>313</v>
      </c>
      <c r="AB226" s="171"/>
      <c r="AD226" s="158"/>
      <c r="AE226" s="172"/>
      <c r="AF226" s="172"/>
      <c r="AG226" s="172"/>
      <c r="AH226" s="172"/>
      <c r="AI226" s="172"/>
      <c r="AJ226" s="172"/>
      <c r="AK226" s="172"/>
      <c r="AL226" s="172"/>
      <c r="AM226" s="172"/>
      <c r="AW226" s="171"/>
      <c r="AY226" s="158"/>
      <c r="AZ226" s="172"/>
      <c r="BA226" s="172"/>
      <c r="BB226" s="172"/>
      <c r="BC226" s="172"/>
      <c r="BD226" s="172"/>
      <c r="BE226" s="172"/>
      <c r="BF226" s="173">
        <f>BF$57</f>
        <v>3000</v>
      </c>
      <c r="BG226" s="171">
        <f t="shared" ref="BG226:BH226" si="851">BF226</f>
        <v>3000</v>
      </c>
      <c r="BH226" s="171">
        <f t="shared" si="851"/>
        <v>3000</v>
      </c>
    </row>
    <row r="227" spans="3:60" s="114" customFormat="1" ht="18" customHeight="1" thickBot="1" x14ac:dyDescent="0.3">
      <c r="E227" s="114" t="s">
        <v>236</v>
      </c>
      <c r="AB227" s="171"/>
      <c r="AD227" s="158"/>
      <c r="AE227" s="172"/>
      <c r="AF227" s="172"/>
      <c r="AG227" s="172"/>
      <c r="AH227" s="172"/>
      <c r="AI227" s="172"/>
      <c r="AJ227" s="172"/>
      <c r="AK227" s="172"/>
      <c r="AL227" s="172"/>
      <c r="AM227" s="172"/>
      <c r="AW227" s="171"/>
      <c r="AY227" s="158"/>
      <c r="AZ227" s="172"/>
      <c r="BA227" s="172"/>
      <c r="BB227" s="172"/>
      <c r="BC227" s="172"/>
      <c r="BD227" s="172"/>
      <c r="BE227" s="172"/>
      <c r="BF227" s="175">
        <f>$D$53</f>
        <v>3</v>
      </c>
      <c r="BG227" s="171">
        <f t="shared" ref="BG227:BH227" si="852">BF227</f>
        <v>3</v>
      </c>
      <c r="BH227" s="171">
        <f t="shared" si="852"/>
        <v>3</v>
      </c>
    </row>
    <row r="228" spans="3:60" s="114" customFormat="1" ht="18" customHeight="1" thickBot="1" x14ac:dyDescent="0.3">
      <c r="E228" s="114" t="s">
        <v>157</v>
      </c>
      <c r="AB228" s="171"/>
      <c r="AD228" s="158"/>
      <c r="AE228" s="172"/>
      <c r="AF228" s="172"/>
      <c r="AG228" s="172"/>
      <c r="AH228" s="172"/>
      <c r="AI228" s="172"/>
      <c r="AJ228" s="172"/>
      <c r="AK228" s="172"/>
      <c r="AL228" s="172"/>
      <c r="AM228" s="172"/>
      <c r="AW228" s="171"/>
      <c r="AY228" s="158"/>
      <c r="AZ228" s="172"/>
      <c r="BA228" s="172"/>
      <c r="BB228" s="172"/>
      <c r="BC228" s="172"/>
      <c r="BD228" s="172"/>
      <c r="BE228" s="172"/>
      <c r="BF228" s="181">
        <f>1+(0.5*AND(BF227&lt;=20))+(0.5*AND(BF227&lt;=10))</f>
        <v>2</v>
      </c>
      <c r="BG228" s="172">
        <f t="shared" ref="BG228:BH228" si="853">BF228</f>
        <v>2</v>
      </c>
      <c r="BH228" s="172">
        <f t="shared" si="853"/>
        <v>2</v>
      </c>
    </row>
    <row r="229" spans="3:60" s="114" customFormat="1" ht="18" customHeight="1" thickBot="1" x14ac:dyDescent="0.3">
      <c r="E229" s="114" t="s">
        <v>322</v>
      </c>
      <c r="AB229" s="171"/>
      <c r="AD229" s="158"/>
      <c r="AE229" s="172"/>
      <c r="AF229" s="172"/>
      <c r="AG229" s="172"/>
      <c r="AH229" s="172"/>
      <c r="AI229" s="172"/>
      <c r="AJ229" s="172"/>
      <c r="AK229" s="172"/>
      <c r="AL229" s="172"/>
      <c r="AM229" s="172"/>
      <c r="AW229" s="171"/>
      <c r="AY229" s="158"/>
      <c r="AZ229" s="172"/>
      <c r="BA229" s="172"/>
      <c r="BB229" s="172"/>
      <c r="BC229" s="172"/>
      <c r="BD229" s="172"/>
      <c r="BE229" s="172"/>
      <c r="BF229" s="183">
        <f>YEAR(BF$3)</f>
        <v>2015</v>
      </c>
      <c r="BG229" s="171">
        <f t="shared" ref="BG229:BH229" si="854">BF229</f>
        <v>2015</v>
      </c>
      <c r="BH229" s="171">
        <f t="shared" si="854"/>
        <v>2015</v>
      </c>
    </row>
    <row r="230" spans="3:60" s="114" customFormat="1" ht="18" customHeight="1" x14ac:dyDescent="0.25">
      <c r="E230" s="114" t="s">
        <v>324</v>
      </c>
      <c r="AB230" s="171"/>
      <c r="AD230" s="158"/>
      <c r="AE230" s="172"/>
      <c r="AF230" s="172"/>
      <c r="AG230" s="172"/>
      <c r="AH230" s="172"/>
      <c r="AI230" s="172"/>
      <c r="AJ230" s="172"/>
      <c r="AK230" s="172"/>
      <c r="AL230" s="172"/>
      <c r="AM230" s="172"/>
      <c r="AW230" s="171"/>
      <c r="AY230" s="158"/>
      <c r="AZ230" s="172"/>
      <c r="BA230" s="172"/>
      <c r="BB230" s="172"/>
      <c r="BC230" s="172"/>
      <c r="BD230" s="172"/>
      <c r="BE230" s="172"/>
      <c r="BF230" s="105">
        <f>YEAR(BF$3)-BF229+1</f>
        <v>1</v>
      </c>
      <c r="BG230" s="105">
        <f t="shared" ref="BG230" si="855">YEAR(BG$3)-BG229+1</f>
        <v>1</v>
      </c>
      <c r="BH230" s="105">
        <f t="shared" ref="BH230" si="856">YEAR(BH$3)-BH229+1</f>
        <v>1</v>
      </c>
    </row>
    <row r="231" spans="3:60" s="114" customFormat="1" ht="18" customHeight="1" x14ac:dyDescent="0.25">
      <c r="E231" s="114" t="s">
        <v>325</v>
      </c>
      <c r="AB231" s="171"/>
      <c r="AD231" s="158"/>
      <c r="AE231" s="172"/>
      <c r="AF231" s="172"/>
      <c r="AG231" s="172"/>
      <c r="AH231" s="172"/>
      <c r="AI231" s="172"/>
      <c r="AJ231" s="172"/>
      <c r="AK231" s="172"/>
      <c r="AL231" s="172"/>
      <c r="AM231" s="172"/>
      <c r="AW231" s="171"/>
      <c r="AY231" s="158"/>
      <c r="AZ231" s="172"/>
      <c r="BA231" s="172"/>
      <c r="BB231" s="172"/>
      <c r="BC231" s="172"/>
      <c r="BD231" s="172"/>
      <c r="BE231" s="172"/>
      <c r="BF231" s="172">
        <f>MAX(BF230-1.5,0)</f>
        <v>0</v>
      </c>
      <c r="BG231" s="172">
        <f t="shared" ref="BG231" si="857">MAX(BG230-1.5,0)</f>
        <v>0</v>
      </c>
      <c r="BH231" s="172">
        <f t="shared" ref="BH231" si="858">MAX(BH230-1.5,0)</f>
        <v>0</v>
      </c>
    </row>
    <row r="232" spans="3:60" ht="18" customHeight="1" x14ac:dyDescent="0.25">
      <c r="D232" s="114"/>
      <c r="E232" s="114" t="s">
        <v>326</v>
      </c>
      <c r="AB232" s="171"/>
      <c r="AC232" s="114"/>
      <c r="AD232" s="158"/>
      <c r="AE232" s="172"/>
      <c r="AF232" s="172"/>
      <c r="AG232" s="172"/>
      <c r="AH232" s="172"/>
      <c r="AI232" s="172"/>
      <c r="AJ232" s="172"/>
      <c r="AK232" s="172"/>
      <c r="AL232" s="172"/>
      <c r="AM232" s="172"/>
      <c r="AN232" s="114"/>
      <c r="AO232" s="114"/>
      <c r="AP232" s="114"/>
      <c r="AQ232" s="114"/>
      <c r="AR232" s="114"/>
      <c r="AS232" s="114"/>
      <c r="AT232" s="114"/>
      <c r="AW232" s="171"/>
      <c r="AX232" s="114"/>
      <c r="AY232" s="158"/>
      <c r="AZ232" s="172"/>
      <c r="BA232" s="172"/>
      <c r="BB232" s="172"/>
      <c r="BC232" s="172"/>
      <c r="BD232" s="172"/>
      <c r="BE232" s="172"/>
      <c r="BF232" s="172">
        <f>MIN(BF230-0.5,BF227)</f>
        <v>0.5</v>
      </c>
      <c r="BG232" s="172">
        <f t="shared" ref="BG232:BH232" si="859">MIN(BG230-0.5,BG227)</f>
        <v>0.5</v>
      </c>
      <c r="BH232" s="172">
        <f t="shared" si="859"/>
        <v>0.5</v>
      </c>
    </row>
    <row r="233" spans="3:60" s="114" customFormat="1" ht="18" customHeight="1" thickBot="1" x14ac:dyDescent="0.3">
      <c r="E233" s="114" t="s">
        <v>237</v>
      </c>
      <c r="AB233" s="171"/>
      <c r="AD233" s="158"/>
      <c r="AE233" s="172"/>
      <c r="AF233" s="172"/>
      <c r="AG233" s="172"/>
      <c r="AH233" s="172"/>
      <c r="AI233" s="172"/>
      <c r="AJ233" s="172"/>
      <c r="AK233" s="172"/>
      <c r="AL233" s="172"/>
      <c r="AM233" s="172"/>
      <c r="AW233" s="171"/>
      <c r="AY233" s="158"/>
      <c r="AZ233" s="172"/>
      <c r="BA233" s="172"/>
      <c r="BB233" s="172"/>
      <c r="BC233" s="172"/>
      <c r="BD233" s="172"/>
      <c r="BE233" s="172"/>
      <c r="BF233" s="171">
        <f>VDB(BF226,0,BF227,BF231,BF232,BF228,FALSE)</f>
        <v>1000</v>
      </c>
      <c r="BG233" s="171">
        <f t="shared" ref="BG233" si="860">VDB(BG226,0,BG227,BG231,BG232,BG228,FALSE)</f>
        <v>1000</v>
      </c>
      <c r="BH233" s="171">
        <f t="shared" ref="BH233" si="861">VDB(BH226,0,BH227,BH231,BH232,BH228,FALSE)</f>
        <v>1000</v>
      </c>
    </row>
    <row r="234" spans="3:60" s="114" customFormat="1" ht="18" customHeight="1" thickBot="1" x14ac:dyDescent="0.3">
      <c r="E234" s="114" t="s">
        <v>323</v>
      </c>
      <c r="AB234" s="171"/>
      <c r="AD234" s="158"/>
      <c r="AE234" s="172"/>
      <c r="AF234" s="172"/>
      <c r="AG234" s="172"/>
      <c r="AH234" s="172"/>
      <c r="AI234" s="172"/>
      <c r="AJ234" s="172"/>
      <c r="AK234" s="172"/>
      <c r="AL234" s="172"/>
      <c r="AM234" s="172"/>
      <c r="AW234" s="171"/>
      <c r="AY234" s="158"/>
      <c r="AZ234" s="172"/>
      <c r="BA234" s="172"/>
      <c r="BB234" s="172"/>
      <c r="BC234" s="172"/>
      <c r="BD234" s="172"/>
      <c r="BE234" s="172"/>
      <c r="BF234" s="175">
        <f>COUNT(BF226:BH226)</f>
        <v>3</v>
      </c>
      <c r="BG234" s="171">
        <f t="shared" ref="BG234:BH234" si="862">BF234</f>
        <v>3</v>
      </c>
      <c r="BH234" s="171">
        <f t="shared" si="862"/>
        <v>3</v>
      </c>
    </row>
    <row r="235" spans="3:60" s="114" customFormat="1" ht="18" customHeight="1" x14ac:dyDescent="0.25">
      <c r="E235" s="114" t="s">
        <v>327</v>
      </c>
      <c r="AB235" s="171"/>
      <c r="AD235" s="158"/>
      <c r="AE235" s="172"/>
      <c r="AF235" s="172"/>
      <c r="AG235" s="172"/>
      <c r="AH235" s="172"/>
      <c r="AI235" s="172"/>
      <c r="AJ235" s="172"/>
      <c r="AK235" s="172"/>
      <c r="AL235" s="172"/>
      <c r="AM235" s="172"/>
      <c r="AW235" s="171"/>
      <c r="AY235" s="158"/>
      <c r="AZ235" s="172"/>
      <c r="BA235" s="172"/>
      <c r="BB235" s="172"/>
      <c r="BC235" s="172"/>
      <c r="BD235" s="172"/>
      <c r="BE235" s="172"/>
      <c r="BF235" s="186" t="b">
        <f>AND(COLUMN(BF234)&gt;=COLUMN(BQ234)-BF234)</f>
        <v>0</v>
      </c>
      <c r="BG235" s="186" t="b">
        <f t="shared" ref="BG235" si="863">AND(COLUMN(BG234)&gt;=COLUMN(BR234)-BG234)</f>
        <v>0</v>
      </c>
      <c r="BH235" s="186" t="b">
        <f t="shared" ref="BH235" si="864">AND(COLUMN(BH234)&gt;=COLUMN(BS234)-BH234)</f>
        <v>0</v>
      </c>
    </row>
    <row r="236" spans="3:60" s="114" customFormat="1" ht="18" customHeight="1" x14ac:dyDescent="0.25">
      <c r="E236" s="114" t="s">
        <v>238</v>
      </c>
      <c r="AB236" s="171"/>
      <c r="AD236" s="158"/>
      <c r="AE236" s="172"/>
      <c r="AF236" s="172"/>
      <c r="AG236" s="172"/>
      <c r="AH236" s="172"/>
      <c r="AI236" s="172"/>
      <c r="AJ236" s="172"/>
      <c r="AK236" s="172"/>
      <c r="AL236" s="172"/>
      <c r="AM236" s="172"/>
      <c r="AW236" s="171"/>
      <c r="AY236" s="158"/>
      <c r="AZ236" s="172"/>
      <c r="BA236" s="172"/>
      <c r="BB236" s="172"/>
      <c r="BC236" s="172"/>
      <c r="BD236" s="172"/>
      <c r="BE236" s="172"/>
      <c r="BF236" s="171">
        <f>BF233/BF234</f>
        <v>333.33333333333331</v>
      </c>
      <c r="BG236" s="171">
        <f t="shared" ref="BG236:BH236" si="865">BG233/BG234</f>
        <v>333.33333333333331</v>
      </c>
      <c r="BH236" s="171">
        <f t="shared" si="865"/>
        <v>333.33333333333331</v>
      </c>
    </row>
    <row r="237" spans="3:60" s="114" customFormat="1" ht="18" customHeight="1" x14ac:dyDescent="0.25">
      <c r="AB237" s="171"/>
      <c r="AD237" s="158"/>
      <c r="AE237" s="172"/>
      <c r="AF237" s="172"/>
      <c r="AG237" s="172"/>
      <c r="AH237" s="172"/>
      <c r="AI237" s="172"/>
      <c r="AJ237" s="172"/>
      <c r="AK237" s="172"/>
      <c r="AL237" s="172"/>
      <c r="AM237" s="172"/>
      <c r="AW237" s="171"/>
      <c r="AY237" s="158"/>
      <c r="AZ237" s="172"/>
      <c r="BA237" s="172"/>
      <c r="BB237" s="172"/>
      <c r="BC237" s="172"/>
      <c r="BD237" s="172"/>
      <c r="BE237" s="172"/>
      <c r="BF237" s="172"/>
      <c r="BG237" s="172"/>
      <c r="BH237" s="172"/>
    </row>
    <row r="238" spans="3:60" s="114" customFormat="1" ht="18" customHeight="1" x14ac:dyDescent="0.25">
      <c r="AB238" s="171"/>
      <c r="AD238" s="158"/>
      <c r="AE238" s="172"/>
      <c r="AF238" s="172"/>
      <c r="AG238" s="172"/>
      <c r="AH238" s="172"/>
      <c r="AI238" s="172"/>
      <c r="AJ238" s="172"/>
      <c r="AK238" s="172"/>
      <c r="AL238" s="172"/>
      <c r="AM238" s="172"/>
      <c r="AW238" s="171"/>
      <c r="AY238" s="158"/>
      <c r="AZ238" s="172"/>
      <c r="BA238" s="172"/>
      <c r="BB238" s="172"/>
      <c r="BC238" s="172"/>
      <c r="BD238" s="172"/>
      <c r="BE238" s="172"/>
      <c r="BF238" s="172"/>
      <c r="BG238" s="172"/>
      <c r="BH238" s="172"/>
    </row>
    <row r="239" spans="3:60" s="114" customFormat="1" ht="18" customHeight="1" x14ac:dyDescent="0.25">
      <c r="C239" s="95" t="s">
        <v>242</v>
      </c>
      <c r="AB239" s="171"/>
      <c r="AD239" s="158"/>
      <c r="AE239" s="172"/>
      <c r="AF239" s="172"/>
      <c r="AG239" s="172"/>
      <c r="AH239" s="172"/>
      <c r="AI239" s="172"/>
      <c r="AJ239" s="172"/>
      <c r="AK239" s="172"/>
      <c r="AL239" s="172"/>
      <c r="AM239" s="172"/>
      <c r="AW239" s="171"/>
      <c r="AY239" s="158"/>
      <c r="AZ239" s="172"/>
      <c r="BA239" s="172"/>
      <c r="BB239" s="172"/>
      <c r="BC239" s="172"/>
      <c r="BD239" s="172"/>
      <c r="BE239" s="172"/>
      <c r="BF239" s="172"/>
      <c r="BG239" s="172"/>
      <c r="BH239" s="172"/>
    </row>
    <row r="240" spans="3:60" s="114" customFormat="1" ht="18" customHeight="1" x14ac:dyDescent="0.25">
      <c r="D240" s="114" t="s">
        <v>240</v>
      </c>
      <c r="G240" s="115">
        <v>0</v>
      </c>
      <c r="H240" s="97">
        <f>G243</f>
        <v>1000</v>
      </c>
      <c r="I240" s="97">
        <f t="shared" ref="I240:R240" si="866">H243</f>
        <v>2000</v>
      </c>
      <c r="J240" s="97">
        <f t="shared" si="866"/>
        <v>3000</v>
      </c>
      <c r="K240" s="97">
        <f t="shared" si="866"/>
        <v>4000</v>
      </c>
      <c r="L240" s="97">
        <f t="shared" si="866"/>
        <v>5000</v>
      </c>
      <c r="M240" s="97">
        <f t="shared" si="866"/>
        <v>6000</v>
      </c>
      <c r="N240" s="97">
        <f t="shared" si="866"/>
        <v>7000</v>
      </c>
      <c r="O240" s="97">
        <f t="shared" si="866"/>
        <v>8000</v>
      </c>
      <c r="P240" s="97">
        <f t="shared" si="866"/>
        <v>9000</v>
      </c>
      <c r="Q240" s="97">
        <f t="shared" si="866"/>
        <v>10000</v>
      </c>
      <c r="R240" s="97">
        <f t="shared" si="866"/>
        <v>11000</v>
      </c>
      <c r="AB240" s="116">
        <f>R243</f>
        <v>12000</v>
      </c>
      <c r="AC240" s="171">
        <f>AB243</f>
        <v>12833.333333333334</v>
      </c>
      <c r="AD240" s="171">
        <f t="shared" ref="AD240:AM240" si="867">AC243</f>
        <v>13666.666666666668</v>
      </c>
      <c r="AE240" s="171">
        <f t="shared" si="867"/>
        <v>14500.000000000002</v>
      </c>
      <c r="AF240" s="171">
        <f t="shared" si="867"/>
        <v>15250.000000000002</v>
      </c>
      <c r="AG240" s="171">
        <f t="shared" si="867"/>
        <v>16000.000000000002</v>
      </c>
      <c r="AH240" s="171">
        <f t="shared" si="867"/>
        <v>16750</v>
      </c>
      <c r="AI240" s="171">
        <f t="shared" si="867"/>
        <v>17416.666666666668</v>
      </c>
      <c r="AJ240" s="171">
        <f t="shared" si="867"/>
        <v>18083.333333333336</v>
      </c>
      <c r="AK240" s="171">
        <f t="shared" si="867"/>
        <v>18750.000000000004</v>
      </c>
      <c r="AL240" s="171">
        <f t="shared" si="867"/>
        <v>19333.333333333336</v>
      </c>
      <c r="AM240" s="171">
        <f t="shared" si="867"/>
        <v>19916.666666666668</v>
      </c>
      <c r="AW240" s="116">
        <f>AM243</f>
        <v>20500</v>
      </c>
      <c r="AX240" s="171">
        <f>AW243</f>
        <v>21083.333333333332</v>
      </c>
      <c r="AY240" s="171">
        <f t="shared" ref="AY240:BH240" si="868">AX243</f>
        <v>21666.666666666664</v>
      </c>
      <c r="AZ240" s="171">
        <f t="shared" si="868"/>
        <v>22249.999999999996</v>
      </c>
      <c r="BA240" s="171">
        <f t="shared" si="868"/>
        <v>22749.999999999996</v>
      </c>
      <c r="BB240" s="171">
        <f t="shared" si="868"/>
        <v>23249.999999999996</v>
      </c>
      <c r="BC240" s="171">
        <f t="shared" si="868"/>
        <v>23749.999999999996</v>
      </c>
      <c r="BD240" s="171">
        <f t="shared" si="868"/>
        <v>24166.666666666664</v>
      </c>
      <c r="BE240" s="171">
        <f t="shared" si="868"/>
        <v>24583.333333333332</v>
      </c>
      <c r="BF240" s="171">
        <f t="shared" si="868"/>
        <v>25000</v>
      </c>
      <c r="BG240" s="171">
        <f t="shared" si="868"/>
        <v>25333.333333333332</v>
      </c>
      <c r="BH240" s="171">
        <f t="shared" si="868"/>
        <v>25666.666666666664</v>
      </c>
    </row>
    <row r="241" spans="2:60" s="114" customFormat="1" ht="18" customHeight="1" x14ac:dyDescent="0.25">
      <c r="D241" s="114" t="s">
        <v>309</v>
      </c>
      <c r="G241" s="188">
        <f>G56</f>
        <v>1000</v>
      </c>
      <c r="H241" s="97">
        <f>H56</f>
        <v>1000</v>
      </c>
      <c r="I241" s="97">
        <f t="shared" ref="I241:R241" si="869">I56</f>
        <v>1000</v>
      </c>
      <c r="J241" s="97">
        <f t="shared" si="869"/>
        <v>1000</v>
      </c>
      <c r="K241" s="97">
        <f t="shared" si="869"/>
        <v>1000</v>
      </c>
      <c r="L241" s="97">
        <f t="shared" si="869"/>
        <v>1000</v>
      </c>
      <c r="M241" s="97">
        <f t="shared" si="869"/>
        <v>1000</v>
      </c>
      <c r="N241" s="97">
        <f t="shared" si="869"/>
        <v>1000</v>
      </c>
      <c r="O241" s="97">
        <f t="shared" si="869"/>
        <v>1000</v>
      </c>
      <c r="P241" s="97">
        <f t="shared" si="869"/>
        <v>1000</v>
      </c>
      <c r="Q241" s="97">
        <f t="shared" si="869"/>
        <v>1000</v>
      </c>
      <c r="R241" s="97">
        <f t="shared" si="869"/>
        <v>1000</v>
      </c>
      <c r="AB241" s="97">
        <f>AB56</f>
        <v>1000</v>
      </c>
      <c r="AC241" s="97">
        <f>AC56</f>
        <v>1000</v>
      </c>
      <c r="AD241" s="97">
        <f t="shared" ref="AD241:AM241" si="870">AD56</f>
        <v>1000</v>
      </c>
      <c r="AE241" s="97">
        <f t="shared" si="870"/>
        <v>1000</v>
      </c>
      <c r="AF241" s="97">
        <f t="shared" si="870"/>
        <v>1000</v>
      </c>
      <c r="AG241" s="97">
        <f t="shared" si="870"/>
        <v>1000</v>
      </c>
      <c r="AH241" s="97">
        <f t="shared" si="870"/>
        <v>1000</v>
      </c>
      <c r="AI241" s="97">
        <f t="shared" si="870"/>
        <v>1000</v>
      </c>
      <c r="AJ241" s="97">
        <f t="shared" si="870"/>
        <v>1000</v>
      </c>
      <c r="AK241" s="97">
        <f t="shared" si="870"/>
        <v>1000</v>
      </c>
      <c r="AL241" s="97">
        <f t="shared" si="870"/>
        <v>1000</v>
      </c>
      <c r="AM241" s="97">
        <f t="shared" si="870"/>
        <v>1000</v>
      </c>
      <c r="AW241" s="97">
        <f>AW56</f>
        <v>1000</v>
      </c>
      <c r="AX241" s="97">
        <f>AX56</f>
        <v>1000</v>
      </c>
      <c r="AY241" s="97">
        <f t="shared" ref="AY241:BH241" si="871">AY56</f>
        <v>1000</v>
      </c>
      <c r="AZ241" s="97">
        <f t="shared" si="871"/>
        <v>1000</v>
      </c>
      <c r="BA241" s="97">
        <f t="shared" si="871"/>
        <v>1000</v>
      </c>
      <c r="BB241" s="97">
        <f t="shared" si="871"/>
        <v>1000</v>
      </c>
      <c r="BC241" s="97">
        <f t="shared" si="871"/>
        <v>1000</v>
      </c>
      <c r="BD241" s="97">
        <f t="shared" si="871"/>
        <v>1000</v>
      </c>
      <c r="BE241" s="97">
        <f t="shared" si="871"/>
        <v>1000</v>
      </c>
      <c r="BF241" s="97">
        <f t="shared" si="871"/>
        <v>1000</v>
      </c>
      <c r="BG241" s="97">
        <f t="shared" si="871"/>
        <v>1000</v>
      </c>
      <c r="BH241" s="97">
        <f t="shared" si="871"/>
        <v>1000</v>
      </c>
    </row>
    <row r="242" spans="2:60" ht="18" customHeight="1" x14ac:dyDescent="0.25">
      <c r="D242" s="114" t="s">
        <v>328</v>
      </c>
      <c r="G242" s="188">
        <f>SUM(G68,G77,G86,G95,G104,G113,G122,G131)</f>
        <v>0</v>
      </c>
      <c r="H242" s="188">
        <f>SUM(H68,H77,H86,H95,H104,H113,H122,H131)</f>
        <v>0</v>
      </c>
      <c r="I242" s="188">
        <f t="shared" ref="I242:R242" si="872">SUM(I68,I77,I86,I95,I104,I113,I122,I131)</f>
        <v>0</v>
      </c>
      <c r="J242" s="188">
        <f t="shared" si="872"/>
        <v>0</v>
      </c>
      <c r="K242" s="188">
        <f t="shared" si="872"/>
        <v>0</v>
      </c>
      <c r="L242" s="188">
        <f t="shared" si="872"/>
        <v>0</v>
      </c>
      <c r="M242" s="188">
        <f t="shared" si="872"/>
        <v>0</v>
      </c>
      <c r="N242" s="188">
        <f t="shared" si="872"/>
        <v>0</v>
      </c>
      <c r="O242" s="188">
        <f t="shared" si="872"/>
        <v>0</v>
      </c>
      <c r="P242" s="188">
        <f t="shared" si="872"/>
        <v>0</v>
      </c>
      <c r="Q242" s="188">
        <f t="shared" si="872"/>
        <v>0</v>
      </c>
      <c r="R242" s="188">
        <f t="shared" si="872"/>
        <v>0</v>
      </c>
      <c r="AB242" s="188">
        <f t="shared" ref="AB242:AC242" si="873">SUM(AB68,AB77,AB86,AB95,AB104,AB113,AB122,AB131)</f>
        <v>166.66666666666666</v>
      </c>
      <c r="AC242" s="188">
        <f t="shared" si="873"/>
        <v>166.66666666666666</v>
      </c>
      <c r="AD242" s="188">
        <f t="shared" ref="AD242:AM242" si="874">SUM(AD68,AD77,AD86,AD95,AD104,AD113,AD122,AD131)</f>
        <v>166.66666666666666</v>
      </c>
      <c r="AE242" s="188">
        <f t="shared" si="874"/>
        <v>250</v>
      </c>
      <c r="AF242" s="188">
        <f t="shared" si="874"/>
        <v>250</v>
      </c>
      <c r="AG242" s="188">
        <f t="shared" si="874"/>
        <v>250</v>
      </c>
      <c r="AH242" s="188">
        <f t="shared" si="874"/>
        <v>333.33333333333331</v>
      </c>
      <c r="AI242" s="188">
        <f t="shared" si="874"/>
        <v>333.33333333333331</v>
      </c>
      <c r="AJ242" s="188">
        <f t="shared" si="874"/>
        <v>333.33333333333331</v>
      </c>
      <c r="AK242" s="188">
        <f t="shared" si="874"/>
        <v>416.66666666666663</v>
      </c>
      <c r="AL242" s="188">
        <f t="shared" si="874"/>
        <v>416.66666666666663</v>
      </c>
      <c r="AM242" s="188">
        <f t="shared" si="874"/>
        <v>416.66666666666663</v>
      </c>
      <c r="AW242" s="188">
        <f t="shared" ref="AW242:BH242" si="875">SUM(AW68,AW77,AW86,AW95,AW104,AW113,AW122,AW131)</f>
        <v>416.66666666666663</v>
      </c>
      <c r="AX242" s="188">
        <f t="shared" si="875"/>
        <v>416.66666666666663</v>
      </c>
      <c r="AY242" s="188">
        <f t="shared" si="875"/>
        <v>416.66666666666663</v>
      </c>
      <c r="AZ242" s="188">
        <f t="shared" si="875"/>
        <v>499.99999999999994</v>
      </c>
      <c r="BA242" s="188">
        <f t="shared" si="875"/>
        <v>499.99999999999994</v>
      </c>
      <c r="BB242" s="188">
        <f t="shared" si="875"/>
        <v>499.99999999999994</v>
      </c>
      <c r="BC242" s="188">
        <f t="shared" si="875"/>
        <v>583.33333333333326</v>
      </c>
      <c r="BD242" s="188">
        <f t="shared" si="875"/>
        <v>583.33333333333326</v>
      </c>
      <c r="BE242" s="188">
        <f t="shared" si="875"/>
        <v>583.33333333333326</v>
      </c>
      <c r="BF242" s="188">
        <f t="shared" si="875"/>
        <v>666.66666666666663</v>
      </c>
      <c r="BG242" s="188">
        <f t="shared" si="875"/>
        <v>666.66666666666663</v>
      </c>
      <c r="BH242" s="188">
        <f t="shared" si="875"/>
        <v>666.66666666666663</v>
      </c>
    </row>
    <row r="243" spans="2:60" ht="18" customHeight="1" x14ac:dyDescent="0.25">
      <c r="D243" s="114" t="s">
        <v>241</v>
      </c>
      <c r="G243" s="97">
        <f>G240+G241-G242</f>
        <v>1000</v>
      </c>
      <c r="H243" s="97">
        <f>H240+H241-H242</f>
        <v>2000</v>
      </c>
      <c r="I243" s="97">
        <f t="shared" ref="I243:R243" si="876">I240+I241-I242</f>
        <v>3000</v>
      </c>
      <c r="J243" s="97">
        <f t="shared" si="876"/>
        <v>4000</v>
      </c>
      <c r="K243" s="97">
        <f t="shared" si="876"/>
        <v>5000</v>
      </c>
      <c r="L243" s="97">
        <f t="shared" si="876"/>
        <v>6000</v>
      </c>
      <c r="M243" s="97">
        <f t="shared" si="876"/>
        <v>7000</v>
      </c>
      <c r="N243" s="97">
        <f t="shared" si="876"/>
        <v>8000</v>
      </c>
      <c r="O243" s="97">
        <f t="shared" si="876"/>
        <v>9000</v>
      </c>
      <c r="P243" s="97">
        <f t="shared" si="876"/>
        <v>10000</v>
      </c>
      <c r="Q243" s="97">
        <f t="shared" si="876"/>
        <v>11000</v>
      </c>
      <c r="R243" s="97">
        <f t="shared" si="876"/>
        <v>12000</v>
      </c>
      <c r="AB243" s="97">
        <f t="shared" ref="AB243:AC243" si="877">AB240+AB241-AB242</f>
        <v>12833.333333333334</v>
      </c>
      <c r="AC243" s="97">
        <f t="shared" si="877"/>
        <v>13666.666666666668</v>
      </c>
      <c r="AD243" s="97">
        <f t="shared" ref="AD243" si="878">AD240+AD241-AD242</f>
        <v>14500.000000000002</v>
      </c>
      <c r="AE243" s="97">
        <f t="shared" ref="AE243" si="879">AE240+AE241-AE242</f>
        <v>15250.000000000002</v>
      </c>
      <c r="AF243" s="97">
        <f t="shared" ref="AF243" si="880">AF240+AF241-AF242</f>
        <v>16000.000000000002</v>
      </c>
      <c r="AG243" s="97">
        <f t="shared" ref="AG243" si="881">AG240+AG241-AG242</f>
        <v>16750</v>
      </c>
      <c r="AH243" s="97">
        <f t="shared" ref="AH243" si="882">AH240+AH241-AH242</f>
        <v>17416.666666666668</v>
      </c>
      <c r="AI243" s="97">
        <f t="shared" ref="AI243" si="883">AI240+AI241-AI242</f>
        <v>18083.333333333336</v>
      </c>
      <c r="AJ243" s="97">
        <f t="shared" ref="AJ243" si="884">AJ240+AJ241-AJ242</f>
        <v>18750.000000000004</v>
      </c>
      <c r="AK243" s="97">
        <f t="shared" ref="AK243" si="885">AK240+AK241-AK242</f>
        <v>19333.333333333336</v>
      </c>
      <c r="AL243" s="97">
        <f t="shared" ref="AL243" si="886">AL240+AL241-AL242</f>
        <v>19916.666666666668</v>
      </c>
      <c r="AM243" s="97">
        <f t="shared" ref="AM243" si="887">AM240+AM241-AM242</f>
        <v>20500</v>
      </c>
      <c r="AW243" s="97">
        <f t="shared" ref="AW243" si="888">AW240+AW241-AW242</f>
        <v>21083.333333333332</v>
      </c>
      <c r="AX243" s="97">
        <f t="shared" ref="AX243" si="889">AX240+AX241-AX242</f>
        <v>21666.666666666664</v>
      </c>
      <c r="AY243" s="97">
        <f t="shared" ref="AY243" si="890">AY240+AY241-AY242</f>
        <v>22249.999999999996</v>
      </c>
      <c r="AZ243" s="97">
        <f t="shared" ref="AZ243" si="891">AZ240+AZ241-AZ242</f>
        <v>22749.999999999996</v>
      </c>
      <c r="BA243" s="97">
        <f t="shared" ref="BA243" si="892">BA240+BA241-BA242</f>
        <v>23249.999999999996</v>
      </c>
      <c r="BB243" s="97">
        <f t="shared" ref="BB243" si="893">BB240+BB241-BB242</f>
        <v>23749.999999999996</v>
      </c>
      <c r="BC243" s="97">
        <f t="shared" ref="BC243" si="894">BC240+BC241-BC242</f>
        <v>24166.666666666664</v>
      </c>
      <c r="BD243" s="97">
        <f t="shared" ref="BD243" si="895">BD240+BD241-BD242</f>
        <v>24583.333333333332</v>
      </c>
      <c r="BE243" s="97">
        <f t="shared" ref="BE243" si="896">BE240+BE241-BE242</f>
        <v>25000</v>
      </c>
      <c r="BF243" s="97">
        <f t="shared" ref="BF243" si="897">BF240+BF241-BF242</f>
        <v>25333.333333333332</v>
      </c>
      <c r="BG243" s="97">
        <f t="shared" ref="BG243" si="898">BG240+BG241-BG242</f>
        <v>25666.666666666664</v>
      </c>
      <c r="BH243" s="97">
        <f t="shared" ref="BH243" si="899">BH240+BH241-BH242</f>
        <v>25999.999999999996</v>
      </c>
    </row>
    <row r="244" spans="2:60" ht="18" customHeight="1" x14ac:dyDescent="0.25">
      <c r="D244" s="95" t="s">
        <v>329</v>
      </c>
      <c r="G244" s="97">
        <f>SUM(G145,G158,G171,G184,G197,G210,G223,G236)</f>
        <v>0</v>
      </c>
      <c r="H244" s="97">
        <f t="shared" ref="H244:R244" si="900">SUM(H145,H158,H171,H184,H197,H210,H223,H236)</f>
        <v>0</v>
      </c>
      <c r="I244" s="97">
        <f t="shared" si="900"/>
        <v>0</v>
      </c>
      <c r="J244" s="97">
        <f t="shared" si="900"/>
        <v>0</v>
      </c>
      <c r="K244" s="97">
        <f t="shared" si="900"/>
        <v>0</v>
      </c>
      <c r="L244" s="97">
        <f t="shared" si="900"/>
        <v>0</v>
      </c>
      <c r="M244" s="97">
        <f t="shared" si="900"/>
        <v>0</v>
      </c>
      <c r="N244" s="97">
        <f t="shared" si="900"/>
        <v>0</v>
      </c>
      <c r="O244" s="97">
        <f t="shared" si="900"/>
        <v>0</v>
      </c>
      <c r="P244" s="97">
        <f t="shared" si="900"/>
        <v>0</v>
      </c>
      <c r="Q244" s="97">
        <f t="shared" si="900"/>
        <v>0</v>
      </c>
      <c r="R244" s="97">
        <f t="shared" si="900"/>
        <v>0</v>
      </c>
      <c r="AB244" s="97">
        <f t="shared" ref="AB244:AC244" si="901">SUM(AB145,AB158,AB171,AB184,AB197,AB210,AB223,AB236)</f>
        <v>83.333333333333329</v>
      </c>
      <c r="AC244" s="97">
        <f t="shared" si="901"/>
        <v>83.333333333333329</v>
      </c>
      <c r="AD244" s="97">
        <f t="shared" ref="AD244:AM244" si="902">SUM(AD145,AD158,AD171,AD184,AD197,AD210,AD223,AD236)</f>
        <v>83.333333333333329</v>
      </c>
      <c r="AE244" s="97">
        <f t="shared" si="902"/>
        <v>194.44444444444446</v>
      </c>
      <c r="AF244" s="97">
        <f t="shared" si="902"/>
        <v>194.44444444444446</v>
      </c>
      <c r="AG244" s="97">
        <f t="shared" si="902"/>
        <v>194.44444444444446</v>
      </c>
      <c r="AH244" s="97">
        <f t="shared" si="902"/>
        <v>361.11111111111109</v>
      </c>
      <c r="AI244" s="97">
        <f t="shared" si="902"/>
        <v>361.11111111111109</v>
      </c>
      <c r="AJ244" s="97">
        <f t="shared" si="902"/>
        <v>361.11111111111109</v>
      </c>
      <c r="AK244" s="97">
        <f t="shared" si="902"/>
        <v>694.44444444444434</v>
      </c>
      <c r="AL244" s="97">
        <f t="shared" si="902"/>
        <v>694.44444444444434</v>
      </c>
      <c r="AM244" s="97">
        <f t="shared" si="902"/>
        <v>694.44444444444434</v>
      </c>
      <c r="AT244" s="135"/>
      <c r="AU244" s="135"/>
      <c r="AV244" s="135"/>
      <c r="AW244" s="97">
        <f t="shared" ref="AW244:BH244" si="903">SUM(AW145,AW158,AW171,AW184,AW197,AW210,AW223,AW236)</f>
        <v>527.77777777777771</v>
      </c>
      <c r="AX244" s="97">
        <f t="shared" si="903"/>
        <v>527.77777777777771</v>
      </c>
      <c r="AY244" s="97">
        <f t="shared" si="903"/>
        <v>527.77777777777771</v>
      </c>
      <c r="AZ244" s="97">
        <f t="shared" si="903"/>
        <v>638.8888888888888</v>
      </c>
      <c r="BA244" s="97">
        <f t="shared" si="903"/>
        <v>638.8888888888888</v>
      </c>
      <c r="BB244" s="97">
        <f t="shared" si="903"/>
        <v>638.8888888888888</v>
      </c>
      <c r="BC244" s="97">
        <f t="shared" si="903"/>
        <v>805.55555555555543</v>
      </c>
      <c r="BD244" s="97">
        <f t="shared" si="903"/>
        <v>805.55555555555543</v>
      </c>
      <c r="BE244" s="97">
        <f t="shared" si="903"/>
        <v>805.55555555555543</v>
      </c>
      <c r="BF244" s="97">
        <f t="shared" si="903"/>
        <v>1138.8888888888887</v>
      </c>
      <c r="BG244" s="97">
        <f t="shared" si="903"/>
        <v>1138.8888888888887</v>
      </c>
      <c r="BH244" s="97">
        <f t="shared" si="903"/>
        <v>1138.8888888888887</v>
      </c>
    </row>
    <row r="245" spans="2:60" s="114" customFormat="1" ht="18" customHeight="1" x14ac:dyDescent="0.25">
      <c r="AB245" s="171"/>
      <c r="AD245" s="158"/>
      <c r="AE245" s="172"/>
      <c r="AF245" s="172"/>
      <c r="AG245" s="172"/>
      <c r="AH245" s="172"/>
      <c r="AI245" s="172"/>
      <c r="AJ245" s="172"/>
      <c r="AK245" s="172"/>
      <c r="AL245" s="172"/>
      <c r="AM245" s="172"/>
      <c r="AW245" s="171"/>
      <c r="AY245" s="158"/>
      <c r="AZ245" s="172"/>
      <c r="BA245" s="172"/>
      <c r="BB245" s="172"/>
      <c r="BC245" s="172"/>
      <c r="BD245" s="172"/>
      <c r="BE245" s="172"/>
      <c r="BF245" s="172"/>
      <c r="BG245" s="172"/>
      <c r="BH245" s="172"/>
    </row>
    <row r="246" spans="2:60" s="114" customFormat="1" ht="18" customHeight="1" x14ac:dyDescent="0.25">
      <c r="AB246" s="171"/>
      <c r="AD246" s="158"/>
      <c r="AE246" s="172"/>
      <c r="AF246" s="172"/>
      <c r="AG246" s="172"/>
      <c r="AH246" s="172"/>
      <c r="AI246" s="172"/>
      <c r="AJ246" s="172"/>
      <c r="AK246" s="172"/>
      <c r="AL246" s="172"/>
      <c r="AM246" s="172"/>
      <c r="AW246" s="171"/>
      <c r="AY246" s="158"/>
      <c r="AZ246" s="172"/>
      <c r="BA246" s="172"/>
      <c r="BB246" s="172"/>
      <c r="BC246" s="172"/>
      <c r="BD246" s="172"/>
      <c r="BE246" s="172"/>
      <c r="BF246" s="172"/>
      <c r="BG246" s="172"/>
      <c r="BH246" s="172"/>
    </row>
    <row r="247" spans="2:60" s="114" customFormat="1" ht="18" customHeight="1" x14ac:dyDescent="0.25">
      <c r="AB247" s="171"/>
      <c r="AD247" s="158"/>
      <c r="AE247" s="172"/>
      <c r="AF247" s="172"/>
      <c r="AG247" s="172"/>
      <c r="AH247" s="172"/>
      <c r="AI247" s="172"/>
      <c r="AJ247" s="172"/>
      <c r="AK247" s="172"/>
      <c r="AL247" s="172"/>
      <c r="AM247" s="172"/>
      <c r="AW247" s="171"/>
      <c r="AY247" s="158"/>
      <c r="AZ247" s="172"/>
      <c r="BA247" s="172"/>
      <c r="BB247" s="172"/>
      <c r="BC247" s="172"/>
      <c r="BD247" s="172"/>
      <c r="BE247" s="172"/>
      <c r="BF247" s="172"/>
      <c r="BG247" s="172"/>
      <c r="BH247" s="172"/>
    </row>
    <row r="248" spans="2:60" s="114" customFormat="1" ht="18" customHeight="1" x14ac:dyDescent="0.25">
      <c r="AB248" s="171"/>
      <c r="AD248" s="158"/>
      <c r="AE248" s="172"/>
      <c r="AF248" s="172"/>
      <c r="AG248" s="172"/>
      <c r="AH248" s="172"/>
      <c r="AI248" s="172"/>
      <c r="AJ248" s="172"/>
      <c r="AK248" s="172"/>
      <c r="AL248" s="172"/>
      <c r="AM248" s="172"/>
      <c r="AW248" s="171"/>
      <c r="AY248" s="158"/>
      <c r="AZ248" s="172"/>
      <c r="BA248" s="172"/>
      <c r="BB248" s="172"/>
      <c r="BC248" s="172"/>
      <c r="BD248" s="172"/>
      <c r="BE248" s="172"/>
      <c r="BF248" s="172"/>
      <c r="BG248" s="172"/>
      <c r="BH248" s="172"/>
    </row>
    <row r="249" spans="2:60" s="114" customFormat="1" ht="18" customHeight="1" x14ac:dyDescent="0.25">
      <c r="AB249" s="171"/>
      <c r="AD249" s="158"/>
      <c r="AE249" s="172"/>
      <c r="AF249" s="172"/>
      <c r="AG249" s="172"/>
      <c r="AH249" s="172"/>
      <c r="AI249" s="172"/>
      <c r="AJ249" s="172"/>
      <c r="AK249" s="172"/>
      <c r="AL249" s="172"/>
      <c r="AM249" s="172"/>
      <c r="AW249" s="171"/>
      <c r="AY249" s="158"/>
      <c r="AZ249" s="172"/>
      <c r="BA249" s="172"/>
      <c r="BB249" s="172"/>
      <c r="BC249" s="172"/>
      <c r="BD249" s="172"/>
      <c r="BE249" s="172"/>
      <c r="BF249" s="172"/>
      <c r="BG249" s="172"/>
      <c r="BH249" s="172"/>
    </row>
    <row r="250" spans="2:60" s="114" customFormat="1" ht="18" customHeight="1" x14ac:dyDescent="0.25">
      <c r="AB250" s="171"/>
      <c r="AD250" s="158"/>
      <c r="AE250" s="172"/>
      <c r="AF250" s="172"/>
      <c r="AG250" s="172"/>
      <c r="AH250" s="172"/>
      <c r="AI250" s="172"/>
      <c r="AJ250" s="172"/>
      <c r="AK250" s="172"/>
      <c r="AL250" s="172"/>
      <c r="AM250" s="172"/>
      <c r="AW250" s="171"/>
      <c r="AY250" s="158"/>
      <c r="AZ250" s="172"/>
      <c r="BA250" s="172"/>
      <c r="BB250" s="172"/>
      <c r="BC250" s="172"/>
      <c r="BD250" s="172"/>
      <c r="BE250" s="172"/>
      <c r="BF250" s="172"/>
      <c r="BG250" s="172"/>
      <c r="BH250" s="172"/>
    </row>
    <row r="251" spans="2:60" ht="18" customHeight="1" x14ac:dyDescent="0.25">
      <c r="B251" s="95" t="str">
        <f>"New "&amp;D253&amp;"-Year Life Assets"</f>
        <v>New 7-Year Life Assets</v>
      </c>
    </row>
    <row r="252" spans="2:60" ht="18" customHeight="1" x14ac:dyDescent="0.25">
      <c r="D252" s="168" t="s">
        <v>236</v>
      </c>
    </row>
    <row r="253" spans="2:60" ht="18" customHeight="1" x14ac:dyDescent="0.25">
      <c r="D253" s="169">
        <v>7</v>
      </c>
    </row>
    <row r="254" spans="2:60" ht="18" customHeight="1" x14ac:dyDescent="0.25"/>
    <row r="255" spans="2:60" ht="18" customHeight="1" x14ac:dyDescent="0.25">
      <c r="C255" s="95" t="s">
        <v>122</v>
      </c>
    </row>
    <row r="256" spans="2:60" ht="18" customHeight="1" x14ac:dyDescent="0.25">
      <c r="D256" s="95" t="s">
        <v>309</v>
      </c>
      <c r="G256" s="115">
        <v>1000</v>
      </c>
      <c r="H256" s="115">
        <v>1000</v>
      </c>
      <c r="I256" s="115">
        <v>1000</v>
      </c>
      <c r="J256" s="115">
        <v>1000</v>
      </c>
      <c r="K256" s="115">
        <v>1000</v>
      </c>
      <c r="L256" s="115">
        <v>1000</v>
      </c>
      <c r="M256" s="115">
        <v>1000</v>
      </c>
      <c r="N256" s="115">
        <v>1000</v>
      </c>
      <c r="O256" s="115">
        <v>1000</v>
      </c>
      <c r="P256" s="115">
        <v>1000</v>
      </c>
      <c r="Q256" s="115">
        <v>1000</v>
      </c>
      <c r="R256" s="115">
        <v>1000</v>
      </c>
      <c r="AB256" s="97">
        <f t="shared" ref="AB256:AM256" si="904">INDEX(AB29:AB31,$C$18)</f>
        <v>1000</v>
      </c>
      <c r="AC256" s="97">
        <f t="shared" si="904"/>
        <v>1000</v>
      </c>
      <c r="AD256" s="97">
        <f t="shared" si="904"/>
        <v>1000</v>
      </c>
      <c r="AE256" s="97">
        <f t="shared" si="904"/>
        <v>1000</v>
      </c>
      <c r="AF256" s="97">
        <f t="shared" si="904"/>
        <v>1000</v>
      </c>
      <c r="AG256" s="97">
        <f t="shared" si="904"/>
        <v>1000</v>
      </c>
      <c r="AH256" s="97">
        <f t="shared" si="904"/>
        <v>1000</v>
      </c>
      <c r="AI256" s="97">
        <f t="shared" si="904"/>
        <v>1000</v>
      </c>
      <c r="AJ256" s="97">
        <f t="shared" si="904"/>
        <v>1000</v>
      </c>
      <c r="AK256" s="97">
        <f t="shared" si="904"/>
        <v>1000</v>
      </c>
      <c r="AL256" s="97">
        <f t="shared" si="904"/>
        <v>1000</v>
      </c>
      <c r="AM256" s="97">
        <f t="shared" si="904"/>
        <v>1000</v>
      </c>
      <c r="AW256" s="97">
        <f t="shared" ref="AW256:BH256" si="905">INDEX(AW29:AW31,$C$18)</f>
        <v>1000</v>
      </c>
      <c r="AX256" s="97">
        <f t="shared" si="905"/>
        <v>1000</v>
      </c>
      <c r="AY256" s="97">
        <f t="shared" si="905"/>
        <v>1000</v>
      </c>
      <c r="AZ256" s="97">
        <f t="shared" si="905"/>
        <v>1000</v>
      </c>
      <c r="BA256" s="97">
        <f t="shared" si="905"/>
        <v>1000</v>
      </c>
      <c r="BB256" s="97">
        <f t="shared" si="905"/>
        <v>1000</v>
      </c>
      <c r="BC256" s="97">
        <f t="shared" si="905"/>
        <v>1000</v>
      </c>
      <c r="BD256" s="97">
        <f t="shared" si="905"/>
        <v>1000</v>
      </c>
      <c r="BE256" s="97">
        <f t="shared" si="905"/>
        <v>1000</v>
      </c>
      <c r="BF256" s="97">
        <f t="shared" si="905"/>
        <v>1000</v>
      </c>
      <c r="BG256" s="97">
        <f t="shared" si="905"/>
        <v>1000</v>
      </c>
      <c r="BH256" s="97">
        <f t="shared" si="905"/>
        <v>1000</v>
      </c>
    </row>
    <row r="257" spans="3:60" ht="18" customHeight="1" x14ac:dyDescent="0.25">
      <c r="D257" s="95" t="s">
        <v>311</v>
      </c>
      <c r="AB257" s="170">
        <f>SUM(P256:R256)</f>
        <v>3000</v>
      </c>
      <c r="AC257" s="119">
        <v>0</v>
      </c>
      <c r="AD257" s="119">
        <v>0</v>
      </c>
      <c r="AE257" s="170">
        <f>SUM(AB256:AD256)</f>
        <v>3000</v>
      </c>
      <c r="AF257" s="119">
        <v>0</v>
      </c>
      <c r="AG257" s="119">
        <v>0</v>
      </c>
      <c r="AH257" s="170">
        <f>SUM(AE256:AG256)</f>
        <v>3000</v>
      </c>
      <c r="AI257" s="119">
        <v>0</v>
      </c>
      <c r="AJ257" s="119">
        <v>0</v>
      </c>
      <c r="AK257" s="170">
        <f>SUM(AH256:AJ256)</f>
        <v>3000</v>
      </c>
      <c r="AL257" s="119">
        <v>0</v>
      </c>
      <c r="AM257" s="119">
        <v>0</v>
      </c>
      <c r="AW257" s="170">
        <f>SUM(AK256:AM256)</f>
        <v>3000</v>
      </c>
      <c r="AX257" s="119">
        <v>0</v>
      </c>
      <c r="AY257" s="119">
        <v>0</v>
      </c>
      <c r="AZ257" s="170">
        <f>SUM(AW256:AY256)</f>
        <v>3000</v>
      </c>
      <c r="BA257" s="119">
        <v>0</v>
      </c>
      <c r="BB257" s="119">
        <v>0</v>
      </c>
      <c r="BC257" s="170">
        <f>SUM(AZ256:BB256)</f>
        <v>3000</v>
      </c>
      <c r="BD257" s="119">
        <v>0</v>
      </c>
      <c r="BE257" s="119">
        <v>0</v>
      </c>
      <c r="BF257" s="170">
        <f>SUM(BC256:BE256)</f>
        <v>3000</v>
      </c>
      <c r="BG257" s="119">
        <v>0</v>
      </c>
      <c r="BH257" s="119">
        <v>0</v>
      </c>
    </row>
    <row r="258" spans="3:60" ht="18" customHeight="1" x14ac:dyDescent="0.25">
      <c r="C258" s="114"/>
      <c r="D258" s="114" t="s">
        <v>310</v>
      </c>
      <c r="R258" s="115">
        <v>3000</v>
      </c>
      <c r="AB258" s="105">
        <f>R258+AB256-AB257</f>
        <v>1000</v>
      </c>
      <c r="AC258" s="105">
        <f t="shared" ref="AC258:AM258" si="906">AB258+AC256-AC257</f>
        <v>2000</v>
      </c>
      <c r="AD258" s="105">
        <f t="shared" si="906"/>
        <v>3000</v>
      </c>
      <c r="AE258" s="105">
        <f t="shared" si="906"/>
        <v>1000</v>
      </c>
      <c r="AF258" s="105">
        <f t="shared" si="906"/>
        <v>2000</v>
      </c>
      <c r="AG258" s="105">
        <f t="shared" si="906"/>
        <v>3000</v>
      </c>
      <c r="AH258" s="105">
        <f t="shared" si="906"/>
        <v>1000</v>
      </c>
      <c r="AI258" s="105">
        <f t="shared" si="906"/>
        <v>2000</v>
      </c>
      <c r="AJ258" s="105">
        <f t="shared" si="906"/>
        <v>3000</v>
      </c>
      <c r="AK258" s="105">
        <f t="shared" si="906"/>
        <v>1000</v>
      </c>
      <c r="AL258" s="105">
        <f t="shared" si="906"/>
        <v>2000</v>
      </c>
      <c r="AM258" s="105">
        <f t="shared" si="906"/>
        <v>3000</v>
      </c>
      <c r="AW258" s="105">
        <f>AM258+AW256-AW257</f>
        <v>1000</v>
      </c>
      <c r="AX258" s="105">
        <f t="shared" ref="AX258:BH258" si="907">AW258+AX256-AX257</f>
        <v>2000</v>
      </c>
      <c r="AY258" s="105">
        <f t="shared" si="907"/>
        <v>3000</v>
      </c>
      <c r="AZ258" s="105">
        <f t="shared" si="907"/>
        <v>1000</v>
      </c>
      <c r="BA258" s="105">
        <f t="shared" si="907"/>
        <v>2000</v>
      </c>
      <c r="BB258" s="105">
        <f t="shared" si="907"/>
        <v>3000</v>
      </c>
      <c r="BC258" s="105">
        <f t="shared" si="907"/>
        <v>1000</v>
      </c>
      <c r="BD258" s="105">
        <f t="shared" si="907"/>
        <v>2000</v>
      </c>
      <c r="BE258" s="105">
        <f t="shared" si="907"/>
        <v>3000</v>
      </c>
      <c r="BF258" s="105">
        <f t="shared" si="907"/>
        <v>1000</v>
      </c>
      <c r="BG258" s="105">
        <f t="shared" si="907"/>
        <v>2000</v>
      </c>
      <c r="BH258" s="105">
        <f t="shared" si="907"/>
        <v>3000</v>
      </c>
    </row>
    <row r="259" spans="3:60" ht="18" customHeight="1" x14ac:dyDescent="0.25">
      <c r="C259" s="114"/>
      <c r="D259" s="114"/>
    </row>
    <row r="260" spans="3:60" ht="18" customHeight="1" x14ac:dyDescent="0.25">
      <c r="C260" s="114" t="s">
        <v>155</v>
      </c>
      <c r="D260" s="114"/>
    </row>
    <row r="261" spans="3:60" s="114" customFormat="1" ht="18" customHeight="1" thickBot="1" x14ac:dyDescent="0.3">
      <c r="D261" s="114" t="s">
        <v>312</v>
      </c>
      <c r="AB261" s="171"/>
      <c r="AD261" s="158"/>
      <c r="AE261" s="172"/>
      <c r="AF261" s="172"/>
      <c r="AG261" s="172"/>
      <c r="AH261" s="172"/>
      <c r="AI261" s="172"/>
      <c r="AJ261" s="172"/>
      <c r="AK261" s="172"/>
      <c r="AL261" s="172"/>
      <c r="AM261" s="172"/>
      <c r="AW261" s="171"/>
      <c r="AY261" s="158"/>
      <c r="AZ261" s="172"/>
      <c r="BA261" s="172"/>
      <c r="BB261" s="172"/>
      <c r="BC261" s="172"/>
      <c r="BD261" s="172"/>
      <c r="BE261" s="172"/>
      <c r="BF261" s="172"/>
      <c r="BG261" s="172"/>
      <c r="BH261" s="172"/>
    </row>
    <row r="262" spans="3:60" s="114" customFormat="1" ht="18" customHeight="1" thickBot="1" x14ac:dyDescent="0.3">
      <c r="E262" s="114" t="s">
        <v>313</v>
      </c>
      <c r="AB262" s="173">
        <f>AB$257</f>
        <v>3000</v>
      </c>
      <c r="AC262" s="171">
        <f>AB262</f>
        <v>3000</v>
      </c>
      <c r="AD262" s="171">
        <f t="shared" ref="AD262:AM262" si="908">AC262</f>
        <v>3000</v>
      </c>
      <c r="AE262" s="171">
        <f t="shared" si="908"/>
        <v>3000</v>
      </c>
      <c r="AF262" s="171">
        <f t="shared" si="908"/>
        <v>3000</v>
      </c>
      <c r="AG262" s="171">
        <f t="shared" si="908"/>
        <v>3000</v>
      </c>
      <c r="AH262" s="171">
        <f t="shared" si="908"/>
        <v>3000</v>
      </c>
      <c r="AI262" s="171">
        <f t="shared" si="908"/>
        <v>3000</v>
      </c>
      <c r="AJ262" s="171">
        <f t="shared" si="908"/>
        <v>3000</v>
      </c>
      <c r="AK262" s="171">
        <f t="shared" si="908"/>
        <v>3000</v>
      </c>
      <c r="AL262" s="171">
        <f t="shared" si="908"/>
        <v>3000</v>
      </c>
      <c r="AM262" s="171">
        <f t="shared" si="908"/>
        <v>3000</v>
      </c>
      <c r="AW262" s="174">
        <f>AM262</f>
        <v>3000</v>
      </c>
      <c r="AX262" s="171">
        <f t="shared" ref="AX262:BH262" si="909">AW262</f>
        <v>3000</v>
      </c>
      <c r="AY262" s="171">
        <f t="shared" si="909"/>
        <v>3000</v>
      </c>
      <c r="AZ262" s="171">
        <f t="shared" si="909"/>
        <v>3000</v>
      </c>
      <c r="BA262" s="171">
        <f t="shared" si="909"/>
        <v>3000</v>
      </c>
      <c r="BB262" s="171">
        <f t="shared" si="909"/>
        <v>3000</v>
      </c>
      <c r="BC262" s="171">
        <f t="shared" si="909"/>
        <v>3000</v>
      </c>
      <c r="BD262" s="171">
        <f t="shared" si="909"/>
        <v>3000</v>
      </c>
      <c r="BE262" s="171">
        <f t="shared" si="909"/>
        <v>3000</v>
      </c>
      <c r="BF262" s="171">
        <f t="shared" si="909"/>
        <v>3000</v>
      </c>
      <c r="BG262" s="171">
        <f t="shared" si="909"/>
        <v>3000</v>
      </c>
      <c r="BH262" s="171">
        <f t="shared" si="909"/>
        <v>3000</v>
      </c>
    </row>
    <row r="263" spans="3:60" s="114" customFormat="1" ht="18" customHeight="1" thickBot="1" x14ac:dyDescent="0.3">
      <c r="E263" s="114" t="s">
        <v>236</v>
      </c>
      <c r="AB263" s="175">
        <f>$D$253</f>
        <v>7</v>
      </c>
      <c r="AC263" s="171">
        <f>AB263</f>
        <v>7</v>
      </c>
      <c r="AD263" s="171">
        <f t="shared" ref="AD263:AM263" si="910">AC263</f>
        <v>7</v>
      </c>
      <c r="AE263" s="171">
        <f t="shared" si="910"/>
        <v>7</v>
      </c>
      <c r="AF263" s="171">
        <f t="shared" si="910"/>
        <v>7</v>
      </c>
      <c r="AG263" s="171">
        <f t="shared" si="910"/>
        <v>7</v>
      </c>
      <c r="AH263" s="171">
        <f t="shared" si="910"/>
        <v>7</v>
      </c>
      <c r="AI263" s="171">
        <f t="shared" si="910"/>
        <v>7</v>
      </c>
      <c r="AJ263" s="171">
        <f t="shared" si="910"/>
        <v>7</v>
      </c>
      <c r="AK263" s="171">
        <f t="shared" si="910"/>
        <v>7</v>
      </c>
      <c r="AL263" s="171">
        <f t="shared" si="910"/>
        <v>7</v>
      </c>
      <c r="AM263" s="171">
        <f t="shared" si="910"/>
        <v>7</v>
      </c>
      <c r="AW263" s="176">
        <f t="shared" ref="AW263:AW264" si="911">AM263</f>
        <v>7</v>
      </c>
      <c r="AX263" s="171">
        <f t="shared" ref="AX263:BH263" si="912">AW263</f>
        <v>7</v>
      </c>
      <c r="AY263" s="171">
        <f t="shared" si="912"/>
        <v>7</v>
      </c>
      <c r="AZ263" s="171">
        <f t="shared" si="912"/>
        <v>7</v>
      </c>
      <c r="BA263" s="171">
        <f t="shared" si="912"/>
        <v>7</v>
      </c>
      <c r="BB263" s="171">
        <f t="shared" si="912"/>
        <v>7</v>
      </c>
      <c r="BC263" s="171">
        <f t="shared" si="912"/>
        <v>7</v>
      </c>
      <c r="BD263" s="171">
        <f t="shared" si="912"/>
        <v>7</v>
      </c>
      <c r="BE263" s="171">
        <f t="shared" si="912"/>
        <v>7</v>
      </c>
      <c r="BF263" s="171">
        <f t="shared" si="912"/>
        <v>7</v>
      </c>
      <c r="BG263" s="171">
        <f t="shared" si="912"/>
        <v>7</v>
      </c>
      <c r="BH263" s="171">
        <f t="shared" si="912"/>
        <v>7</v>
      </c>
    </row>
    <row r="264" spans="3:60" s="114" customFormat="1" ht="18" customHeight="1" thickBot="1" x14ac:dyDescent="0.3">
      <c r="E264" s="114" t="s">
        <v>157</v>
      </c>
      <c r="AB264" s="177">
        <v>1</v>
      </c>
      <c r="AC264" s="172">
        <f>AB264</f>
        <v>1</v>
      </c>
      <c r="AD264" s="172">
        <f t="shared" ref="AD264:AM264" si="913">AC264</f>
        <v>1</v>
      </c>
      <c r="AE264" s="172">
        <f t="shared" si="913"/>
        <v>1</v>
      </c>
      <c r="AF264" s="172">
        <f t="shared" si="913"/>
        <v>1</v>
      </c>
      <c r="AG264" s="172">
        <f t="shared" si="913"/>
        <v>1</v>
      </c>
      <c r="AH264" s="172">
        <f t="shared" si="913"/>
        <v>1</v>
      </c>
      <c r="AI264" s="172">
        <f t="shared" si="913"/>
        <v>1</v>
      </c>
      <c r="AJ264" s="172">
        <f t="shared" si="913"/>
        <v>1</v>
      </c>
      <c r="AK264" s="172">
        <f t="shared" si="913"/>
        <v>1</v>
      </c>
      <c r="AL264" s="172">
        <f t="shared" si="913"/>
        <v>1</v>
      </c>
      <c r="AM264" s="172">
        <f t="shared" si="913"/>
        <v>1</v>
      </c>
      <c r="AW264" s="178">
        <f t="shared" si="911"/>
        <v>1</v>
      </c>
      <c r="AX264" s="172">
        <f t="shared" ref="AX264:BH264" si="914">AW264</f>
        <v>1</v>
      </c>
      <c r="AY264" s="172">
        <f t="shared" si="914"/>
        <v>1</v>
      </c>
      <c r="AZ264" s="172">
        <f t="shared" si="914"/>
        <v>1</v>
      </c>
      <c r="BA264" s="172">
        <f t="shared" si="914"/>
        <v>1</v>
      </c>
      <c r="BB264" s="172">
        <f t="shared" si="914"/>
        <v>1</v>
      </c>
      <c r="BC264" s="172">
        <f t="shared" si="914"/>
        <v>1</v>
      </c>
      <c r="BD264" s="172">
        <f t="shared" si="914"/>
        <v>1</v>
      </c>
      <c r="BE264" s="172">
        <f t="shared" si="914"/>
        <v>1</v>
      </c>
      <c r="BF264" s="172">
        <f t="shared" si="914"/>
        <v>1</v>
      </c>
      <c r="BG264" s="172">
        <f t="shared" si="914"/>
        <v>1</v>
      </c>
      <c r="BH264" s="172">
        <f t="shared" si="914"/>
        <v>1</v>
      </c>
    </row>
    <row r="265" spans="3:60" s="114" customFormat="1" ht="18" customHeight="1" thickBot="1" x14ac:dyDescent="0.3">
      <c r="E265" s="114" t="s">
        <v>315</v>
      </c>
      <c r="AB265" s="175">
        <f>AB$4</f>
        <v>13</v>
      </c>
      <c r="AC265" s="171">
        <f>AB265</f>
        <v>13</v>
      </c>
      <c r="AD265" s="171">
        <f t="shared" ref="AD265:AM265" si="915">AC265</f>
        <v>13</v>
      </c>
      <c r="AE265" s="171">
        <f t="shared" si="915"/>
        <v>13</v>
      </c>
      <c r="AF265" s="171">
        <f t="shared" si="915"/>
        <v>13</v>
      </c>
      <c r="AG265" s="171">
        <f t="shared" si="915"/>
        <v>13</v>
      </c>
      <c r="AH265" s="171">
        <f t="shared" si="915"/>
        <v>13</v>
      </c>
      <c r="AI265" s="171">
        <f t="shared" si="915"/>
        <v>13</v>
      </c>
      <c r="AJ265" s="171">
        <f t="shared" si="915"/>
        <v>13</v>
      </c>
      <c r="AK265" s="171">
        <f t="shared" si="915"/>
        <v>13</v>
      </c>
      <c r="AL265" s="171">
        <f t="shared" si="915"/>
        <v>13</v>
      </c>
      <c r="AM265" s="171">
        <f t="shared" si="915"/>
        <v>13</v>
      </c>
      <c r="AW265" s="171">
        <f>AM265</f>
        <v>13</v>
      </c>
      <c r="AX265" s="171">
        <f>AW265</f>
        <v>13</v>
      </c>
      <c r="AY265" s="171">
        <f t="shared" ref="AY265:BH265" si="916">AX265</f>
        <v>13</v>
      </c>
      <c r="AZ265" s="171">
        <f t="shared" si="916"/>
        <v>13</v>
      </c>
      <c r="BA265" s="171">
        <f t="shared" si="916"/>
        <v>13</v>
      </c>
      <c r="BB265" s="171">
        <f t="shared" si="916"/>
        <v>13</v>
      </c>
      <c r="BC265" s="171">
        <f t="shared" si="916"/>
        <v>13</v>
      </c>
      <c r="BD265" s="171">
        <f t="shared" si="916"/>
        <v>13</v>
      </c>
      <c r="BE265" s="171">
        <f t="shared" si="916"/>
        <v>13</v>
      </c>
      <c r="BF265" s="171">
        <f t="shared" si="916"/>
        <v>13</v>
      </c>
      <c r="BG265" s="171">
        <f t="shared" si="916"/>
        <v>13</v>
      </c>
      <c r="BH265" s="171">
        <f t="shared" si="916"/>
        <v>13</v>
      </c>
    </row>
    <row r="266" spans="3:60" ht="18" customHeight="1" x14ac:dyDescent="0.25">
      <c r="D266" s="114"/>
      <c r="E266" s="114" t="s">
        <v>239</v>
      </c>
      <c r="AB266" s="171">
        <f>ROUNDUP((AB$4+1-AB265)/12,0)</f>
        <v>1</v>
      </c>
      <c r="AC266" s="171">
        <f t="shared" ref="AC266" si="917">ROUNDUP((AC$4+1-AC265)/12,0)</f>
        <v>1</v>
      </c>
      <c r="AD266" s="171">
        <f t="shared" ref="AD266" si="918">ROUNDUP((AD$4+1-AD265)/12,0)</f>
        <v>1</v>
      </c>
      <c r="AE266" s="171">
        <f t="shared" ref="AE266" si="919">ROUNDUP((AE$4+1-AE265)/12,0)</f>
        <v>1</v>
      </c>
      <c r="AF266" s="171">
        <f t="shared" ref="AF266" si="920">ROUNDUP((AF$4+1-AF265)/12,0)</f>
        <v>1</v>
      </c>
      <c r="AG266" s="171">
        <f t="shared" ref="AG266" si="921">ROUNDUP((AG$4+1-AG265)/12,0)</f>
        <v>1</v>
      </c>
      <c r="AH266" s="171">
        <f t="shared" ref="AH266" si="922">ROUNDUP((AH$4+1-AH265)/12,0)</f>
        <v>1</v>
      </c>
      <c r="AI266" s="171">
        <f t="shared" ref="AI266" si="923">ROUNDUP((AI$4+1-AI265)/12,0)</f>
        <v>1</v>
      </c>
      <c r="AJ266" s="171">
        <f t="shared" ref="AJ266" si="924">ROUNDUP((AJ$4+1-AJ265)/12,0)</f>
        <v>1</v>
      </c>
      <c r="AK266" s="171">
        <f t="shared" ref="AK266" si="925">ROUNDUP((AK$4+1-AK265)/12,0)</f>
        <v>1</v>
      </c>
      <c r="AL266" s="171">
        <f t="shared" ref="AL266" si="926">ROUNDUP((AL$4+1-AL265)/12,0)</f>
        <v>1</v>
      </c>
      <c r="AM266" s="171">
        <f t="shared" ref="AM266" si="927">ROUNDUP((AM$4+1-AM265)/12,0)</f>
        <v>1</v>
      </c>
      <c r="AW266" s="171">
        <f>ROUNDUP((AW$4+1-AW265)/12,0)</f>
        <v>2</v>
      </c>
      <c r="AX266" s="171">
        <f t="shared" ref="AX266" si="928">ROUNDUP((AX$4+1-AX265)/12,0)</f>
        <v>2</v>
      </c>
      <c r="AY266" s="171">
        <f t="shared" ref="AY266" si="929">ROUNDUP((AY$4+1-AY265)/12,0)</f>
        <v>2</v>
      </c>
      <c r="AZ266" s="171">
        <f t="shared" ref="AZ266" si="930">ROUNDUP((AZ$4+1-AZ265)/12,0)</f>
        <v>2</v>
      </c>
      <c r="BA266" s="171">
        <f t="shared" ref="BA266" si="931">ROUNDUP((BA$4+1-BA265)/12,0)</f>
        <v>2</v>
      </c>
      <c r="BB266" s="171">
        <f t="shared" ref="BB266" si="932">ROUNDUP((BB$4+1-BB265)/12,0)</f>
        <v>2</v>
      </c>
      <c r="BC266" s="171">
        <f t="shared" ref="BC266" si="933">ROUNDUP((BC$4+1-BC265)/12,0)</f>
        <v>2</v>
      </c>
      <c r="BD266" s="171">
        <f t="shared" ref="BD266" si="934">ROUNDUP((BD$4+1-BD265)/12,0)</f>
        <v>2</v>
      </c>
      <c r="BE266" s="171">
        <f t="shared" ref="BE266" si="935">ROUNDUP((BE$4+1-BE265)/12,0)</f>
        <v>2</v>
      </c>
      <c r="BF266" s="171">
        <f t="shared" ref="BF266" si="936">ROUNDUP((BF$4+1-BF265)/12,0)</f>
        <v>2</v>
      </c>
      <c r="BG266" s="171">
        <f t="shared" ref="BG266" si="937">ROUNDUP((BG$4+1-BG265)/12,0)</f>
        <v>2</v>
      </c>
      <c r="BH266" s="171">
        <f t="shared" ref="BH266" si="938">ROUNDUP((BH$4+1-BH265)/12,0)</f>
        <v>2</v>
      </c>
    </row>
    <row r="267" spans="3:60" s="114" customFormat="1" ht="18" customHeight="1" x14ac:dyDescent="0.25">
      <c r="E267" s="114" t="s">
        <v>237</v>
      </c>
      <c r="AB267" s="171">
        <f>VDB(AB262,0,AB263,AB266-1,AB266,AB264,FALSE)</f>
        <v>428.57142857142856</v>
      </c>
      <c r="AC267" s="171">
        <f>VDB(AC262,0,AC263,AC266-1,AC266,AC264,FALSE)</f>
        <v>428.57142857142856</v>
      </c>
      <c r="AD267" s="171">
        <f t="shared" ref="AD267" si="939">VDB(AD262,0,AD263,AD266-1,AD266,AD264,FALSE)</f>
        <v>428.57142857142856</v>
      </c>
      <c r="AE267" s="171">
        <f t="shared" ref="AE267" si="940">VDB(AE262,0,AE263,AE266-1,AE266,AE264,FALSE)</f>
        <v>428.57142857142856</v>
      </c>
      <c r="AF267" s="171">
        <f t="shared" ref="AF267" si="941">VDB(AF262,0,AF263,AF266-1,AF266,AF264,FALSE)</f>
        <v>428.57142857142856</v>
      </c>
      <c r="AG267" s="171">
        <f t="shared" ref="AG267" si="942">VDB(AG262,0,AG263,AG266-1,AG266,AG264,FALSE)</f>
        <v>428.57142857142856</v>
      </c>
      <c r="AH267" s="171">
        <f t="shared" ref="AH267" si="943">VDB(AH262,0,AH263,AH266-1,AH266,AH264,FALSE)</f>
        <v>428.57142857142856</v>
      </c>
      <c r="AI267" s="171">
        <f t="shared" ref="AI267" si="944">VDB(AI262,0,AI263,AI266-1,AI266,AI264,FALSE)</f>
        <v>428.57142857142856</v>
      </c>
      <c r="AJ267" s="171">
        <f t="shared" ref="AJ267" si="945">VDB(AJ262,0,AJ263,AJ266-1,AJ266,AJ264,FALSE)</f>
        <v>428.57142857142856</v>
      </c>
      <c r="AK267" s="171">
        <f t="shared" ref="AK267" si="946">VDB(AK262,0,AK263,AK266-1,AK266,AK264,FALSE)</f>
        <v>428.57142857142856</v>
      </c>
      <c r="AL267" s="171">
        <f t="shared" ref="AL267" si="947">VDB(AL262,0,AL263,AL266-1,AL266,AL264,FALSE)</f>
        <v>428.57142857142856</v>
      </c>
      <c r="AM267" s="171">
        <f t="shared" ref="AM267" si="948">VDB(AM262,0,AM263,AM266-1,AM266,AM264,FALSE)</f>
        <v>428.57142857142856</v>
      </c>
      <c r="AW267" s="171">
        <f t="shared" ref="AW267" si="949">VDB(AW262,0,AW263,AW266-1,AW266,AW264,FALSE)</f>
        <v>428.57142857142861</v>
      </c>
      <c r="AX267" s="171">
        <f t="shared" ref="AX267" si="950">VDB(AX262,0,AX263,AX266-1,AX266,AX264,FALSE)</f>
        <v>428.57142857142861</v>
      </c>
      <c r="AY267" s="171">
        <f t="shared" ref="AY267" si="951">VDB(AY262,0,AY263,AY266-1,AY266,AY264,FALSE)</f>
        <v>428.57142857142861</v>
      </c>
      <c r="AZ267" s="171">
        <f t="shared" ref="AZ267" si="952">VDB(AZ262,0,AZ263,AZ266-1,AZ266,AZ264,FALSE)</f>
        <v>428.57142857142861</v>
      </c>
      <c r="BA267" s="171">
        <f t="shared" ref="BA267" si="953">VDB(BA262,0,BA263,BA266-1,BA266,BA264,FALSE)</f>
        <v>428.57142857142861</v>
      </c>
      <c r="BB267" s="171">
        <f t="shared" ref="BB267" si="954">VDB(BB262,0,BB263,BB266-1,BB266,BB264,FALSE)</f>
        <v>428.57142857142861</v>
      </c>
      <c r="BC267" s="171">
        <f t="shared" ref="BC267" si="955">VDB(BC262,0,BC263,BC266-1,BC266,BC264,FALSE)</f>
        <v>428.57142857142861</v>
      </c>
      <c r="BD267" s="171">
        <f t="shared" ref="BD267" si="956">VDB(BD262,0,BD263,BD266-1,BD266,BD264,FALSE)</f>
        <v>428.57142857142861</v>
      </c>
      <c r="BE267" s="171">
        <f t="shared" ref="BE267" si="957">VDB(BE262,0,BE263,BE266-1,BE266,BE264,FALSE)</f>
        <v>428.57142857142861</v>
      </c>
      <c r="BF267" s="171">
        <f t="shared" ref="BF267" si="958">VDB(BF262,0,BF263,BF266-1,BF266,BF264,FALSE)</f>
        <v>428.57142857142861</v>
      </c>
      <c r="BG267" s="171">
        <f t="shared" ref="BG267" si="959">VDB(BG262,0,BG263,BG266-1,BG266,BG264,FALSE)</f>
        <v>428.57142857142861</v>
      </c>
      <c r="BH267" s="171">
        <f t="shared" ref="BH267" si="960">VDB(BH262,0,BH263,BH266-1,BH266,BH264,FALSE)</f>
        <v>428.57142857142861</v>
      </c>
    </row>
    <row r="268" spans="3:60" s="114" customFormat="1" ht="18" customHeight="1" x14ac:dyDescent="0.25">
      <c r="E268" s="114" t="s">
        <v>238</v>
      </c>
      <c r="AB268" s="171">
        <f>AB267/12</f>
        <v>35.714285714285715</v>
      </c>
      <c r="AC268" s="171">
        <f>AC267/12</f>
        <v>35.714285714285715</v>
      </c>
      <c r="AD268" s="171">
        <f t="shared" ref="AD268" si="961">AD267/12</f>
        <v>35.714285714285715</v>
      </c>
      <c r="AE268" s="171">
        <f t="shared" ref="AE268" si="962">AE267/12</f>
        <v>35.714285714285715</v>
      </c>
      <c r="AF268" s="171">
        <f t="shared" ref="AF268" si="963">AF267/12</f>
        <v>35.714285714285715</v>
      </c>
      <c r="AG268" s="171">
        <f t="shared" ref="AG268" si="964">AG267/12</f>
        <v>35.714285714285715</v>
      </c>
      <c r="AH268" s="171">
        <f t="shared" ref="AH268" si="965">AH267/12</f>
        <v>35.714285714285715</v>
      </c>
      <c r="AI268" s="171">
        <f t="shared" ref="AI268" si="966">AI267/12</f>
        <v>35.714285714285715</v>
      </c>
      <c r="AJ268" s="171">
        <f t="shared" ref="AJ268" si="967">AJ267/12</f>
        <v>35.714285714285715</v>
      </c>
      <c r="AK268" s="171">
        <f t="shared" ref="AK268" si="968">AK267/12</f>
        <v>35.714285714285715</v>
      </c>
      <c r="AL268" s="171">
        <f t="shared" ref="AL268" si="969">AL267/12</f>
        <v>35.714285714285715</v>
      </c>
      <c r="AM268" s="171">
        <f t="shared" ref="AM268" si="970">AM267/12</f>
        <v>35.714285714285715</v>
      </c>
      <c r="AW268" s="171">
        <f t="shared" ref="AW268" si="971">AW267/12</f>
        <v>35.714285714285715</v>
      </c>
      <c r="AX268" s="171">
        <f t="shared" ref="AX268" si="972">AX267/12</f>
        <v>35.714285714285715</v>
      </c>
      <c r="AY268" s="171">
        <f t="shared" ref="AY268" si="973">AY267/12</f>
        <v>35.714285714285715</v>
      </c>
      <c r="AZ268" s="171">
        <f t="shared" ref="AZ268" si="974">AZ267/12</f>
        <v>35.714285714285715</v>
      </c>
      <c r="BA268" s="171">
        <f t="shared" ref="BA268" si="975">BA267/12</f>
        <v>35.714285714285715</v>
      </c>
      <c r="BB268" s="171">
        <f t="shared" ref="BB268" si="976">BB267/12</f>
        <v>35.714285714285715</v>
      </c>
      <c r="BC268" s="171">
        <f t="shared" ref="BC268" si="977">BC267/12</f>
        <v>35.714285714285715</v>
      </c>
      <c r="BD268" s="171">
        <f t="shared" ref="BD268" si="978">BD267/12</f>
        <v>35.714285714285715</v>
      </c>
      <c r="BE268" s="171">
        <f t="shared" ref="BE268" si="979">BE267/12</f>
        <v>35.714285714285715</v>
      </c>
      <c r="BF268" s="171">
        <f t="shared" ref="BF268" si="980">BF267/12</f>
        <v>35.714285714285715</v>
      </c>
      <c r="BG268" s="171">
        <f t="shared" ref="BG268" si="981">BG267/12</f>
        <v>35.714285714285715</v>
      </c>
      <c r="BH268" s="171">
        <f t="shared" ref="BH268" si="982">BH267/12</f>
        <v>35.714285714285715</v>
      </c>
    </row>
    <row r="269" spans="3:60" s="114" customFormat="1" ht="18" customHeight="1" x14ac:dyDescent="0.25">
      <c r="AB269" s="171"/>
      <c r="AD269" s="158"/>
      <c r="AE269" s="172"/>
      <c r="AF269" s="172"/>
      <c r="AG269" s="172"/>
      <c r="AH269" s="172"/>
      <c r="AI269" s="172"/>
      <c r="AJ269" s="172"/>
      <c r="AK269" s="172"/>
      <c r="AL269" s="172"/>
      <c r="AM269" s="172"/>
      <c r="AW269" s="171"/>
      <c r="AY269" s="158"/>
      <c r="AZ269" s="172"/>
      <c r="BA269" s="172"/>
      <c r="BB269" s="172"/>
      <c r="BC269" s="172"/>
      <c r="BD269" s="172"/>
      <c r="BE269" s="172"/>
      <c r="BF269" s="172"/>
      <c r="BG269" s="172"/>
      <c r="BH269" s="172"/>
    </row>
    <row r="270" spans="3:60" s="114" customFormat="1" ht="18" customHeight="1" thickBot="1" x14ac:dyDescent="0.3">
      <c r="D270" s="114" t="s">
        <v>314</v>
      </c>
      <c r="AB270" s="171"/>
      <c r="AD270" s="158"/>
      <c r="AE270" s="172"/>
      <c r="AF270" s="172"/>
      <c r="AG270" s="172"/>
      <c r="AH270" s="172"/>
      <c r="AI270" s="172"/>
      <c r="AJ270" s="172"/>
      <c r="AK270" s="172"/>
      <c r="AL270" s="172"/>
      <c r="AM270" s="172"/>
      <c r="AW270" s="171"/>
      <c r="AY270" s="158"/>
      <c r="AZ270" s="172"/>
      <c r="BA270" s="172"/>
      <c r="BB270" s="172"/>
      <c r="BC270" s="172"/>
      <c r="BD270" s="172"/>
      <c r="BE270" s="172"/>
      <c r="BF270" s="172"/>
      <c r="BG270" s="172"/>
      <c r="BH270" s="172"/>
    </row>
    <row r="271" spans="3:60" s="114" customFormat="1" ht="18" customHeight="1" thickBot="1" x14ac:dyDescent="0.3">
      <c r="E271" s="114" t="s">
        <v>313</v>
      </c>
      <c r="AB271" s="171"/>
      <c r="AD271" s="158"/>
      <c r="AE271" s="173">
        <f>AE$257</f>
        <v>3000</v>
      </c>
      <c r="AF271" s="171">
        <f t="shared" ref="AF271:AM271" si="983">AE271</f>
        <v>3000</v>
      </c>
      <c r="AG271" s="171">
        <f t="shared" si="983"/>
        <v>3000</v>
      </c>
      <c r="AH271" s="171">
        <f t="shared" si="983"/>
        <v>3000</v>
      </c>
      <c r="AI271" s="171">
        <f t="shared" si="983"/>
        <v>3000</v>
      </c>
      <c r="AJ271" s="171">
        <f t="shared" si="983"/>
        <v>3000</v>
      </c>
      <c r="AK271" s="171">
        <f t="shared" si="983"/>
        <v>3000</v>
      </c>
      <c r="AL271" s="171">
        <f t="shared" si="983"/>
        <v>3000</v>
      </c>
      <c r="AM271" s="171">
        <f t="shared" si="983"/>
        <v>3000</v>
      </c>
      <c r="AW271" s="174">
        <f>AM271</f>
        <v>3000</v>
      </c>
      <c r="AX271" s="171">
        <f t="shared" ref="AX271:BH271" si="984">AW271</f>
        <v>3000</v>
      </c>
      <c r="AY271" s="171">
        <f t="shared" si="984"/>
        <v>3000</v>
      </c>
      <c r="AZ271" s="171">
        <f t="shared" si="984"/>
        <v>3000</v>
      </c>
      <c r="BA271" s="171">
        <f t="shared" si="984"/>
        <v>3000</v>
      </c>
      <c r="BB271" s="171">
        <f t="shared" si="984"/>
        <v>3000</v>
      </c>
      <c r="BC271" s="171">
        <f t="shared" si="984"/>
        <v>3000</v>
      </c>
      <c r="BD271" s="171">
        <f t="shared" si="984"/>
        <v>3000</v>
      </c>
      <c r="BE271" s="171">
        <f t="shared" si="984"/>
        <v>3000</v>
      </c>
      <c r="BF271" s="171">
        <f t="shared" si="984"/>
        <v>3000</v>
      </c>
      <c r="BG271" s="171">
        <f t="shared" si="984"/>
        <v>3000</v>
      </c>
      <c r="BH271" s="171">
        <f t="shared" si="984"/>
        <v>3000</v>
      </c>
    </row>
    <row r="272" spans="3:60" s="114" customFormat="1" ht="18" customHeight="1" thickBot="1" x14ac:dyDescent="0.3">
      <c r="E272" s="114" t="s">
        <v>236</v>
      </c>
      <c r="AB272" s="171"/>
      <c r="AD272" s="158"/>
      <c r="AE272" s="175">
        <f>$D$253</f>
        <v>7</v>
      </c>
      <c r="AF272" s="171">
        <f t="shared" ref="AF272:AM272" si="985">AE272</f>
        <v>7</v>
      </c>
      <c r="AG272" s="171">
        <f t="shared" si="985"/>
        <v>7</v>
      </c>
      <c r="AH272" s="171">
        <f t="shared" si="985"/>
        <v>7</v>
      </c>
      <c r="AI272" s="171">
        <f t="shared" si="985"/>
        <v>7</v>
      </c>
      <c r="AJ272" s="171">
        <f t="shared" si="985"/>
        <v>7</v>
      </c>
      <c r="AK272" s="171">
        <f t="shared" si="985"/>
        <v>7</v>
      </c>
      <c r="AL272" s="171">
        <f t="shared" si="985"/>
        <v>7</v>
      </c>
      <c r="AM272" s="171">
        <f t="shared" si="985"/>
        <v>7</v>
      </c>
      <c r="AW272" s="176">
        <f t="shared" ref="AW272:AW273" si="986">AM272</f>
        <v>7</v>
      </c>
      <c r="AX272" s="171">
        <f t="shared" ref="AX272:BH272" si="987">AW272</f>
        <v>7</v>
      </c>
      <c r="AY272" s="171">
        <f t="shared" si="987"/>
        <v>7</v>
      </c>
      <c r="AZ272" s="171">
        <f t="shared" si="987"/>
        <v>7</v>
      </c>
      <c r="BA272" s="171">
        <f t="shared" si="987"/>
        <v>7</v>
      </c>
      <c r="BB272" s="171">
        <f t="shared" si="987"/>
        <v>7</v>
      </c>
      <c r="BC272" s="171">
        <f t="shared" si="987"/>
        <v>7</v>
      </c>
      <c r="BD272" s="171">
        <f t="shared" si="987"/>
        <v>7</v>
      </c>
      <c r="BE272" s="171">
        <f t="shared" si="987"/>
        <v>7</v>
      </c>
      <c r="BF272" s="171">
        <f t="shared" si="987"/>
        <v>7</v>
      </c>
      <c r="BG272" s="171">
        <f t="shared" si="987"/>
        <v>7</v>
      </c>
      <c r="BH272" s="171">
        <f t="shared" si="987"/>
        <v>7</v>
      </c>
    </row>
    <row r="273" spans="4:60" s="114" customFormat="1" ht="18" customHeight="1" thickBot="1" x14ac:dyDescent="0.3">
      <c r="E273" s="114" t="s">
        <v>157</v>
      </c>
      <c r="AB273" s="171"/>
      <c r="AD273" s="158"/>
      <c r="AE273" s="177">
        <v>1</v>
      </c>
      <c r="AF273" s="172">
        <f t="shared" ref="AF273:AM273" si="988">AE273</f>
        <v>1</v>
      </c>
      <c r="AG273" s="172">
        <f t="shared" si="988"/>
        <v>1</v>
      </c>
      <c r="AH273" s="172">
        <f t="shared" si="988"/>
        <v>1</v>
      </c>
      <c r="AI273" s="172">
        <f t="shared" si="988"/>
        <v>1</v>
      </c>
      <c r="AJ273" s="172">
        <f t="shared" si="988"/>
        <v>1</v>
      </c>
      <c r="AK273" s="172">
        <f t="shared" si="988"/>
        <v>1</v>
      </c>
      <c r="AL273" s="172">
        <f t="shared" si="988"/>
        <v>1</v>
      </c>
      <c r="AM273" s="172">
        <f t="shared" si="988"/>
        <v>1</v>
      </c>
      <c r="AW273" s="179">
        <f t="shared" si="986"/>
        <v>1</v>
      </c>
      <c r="AX273" s="172">
        <f t="shared" ref="AX273:BH273" si="989">AW273</f>
        <v>1</v>
      </c>
      <c r="AY273" s="172">
        <f t="shared" si="989"/>
        <v>1</v>
      </c>
      <c r="AZ273" s="172">
        <f t="shared" si="989"/>
        <v>1</v>
      </c>
      <c r="BA273" s="172">
        <f t="shared" si="989"/>
        <v>1</v>
      </c>
      <c r="BB273" s="172">
        <f t="shared" si="989"/>
        <v>1</v>
      </c>
      <c r="BC273" s="172">
        <f t="shared" si="989"/>
        <v>1</v>
      </c>
      <c r="BD273" s="172">
        <f t="shared" si="989"/>
        <v>1</v>
      </c>
      <c r="BE273" s="172">
        <f t="shared" si="989"/>
        <v>1</v>
      </c>
      <c r="BF273" s="172">
        <f t="shared" si="989"/>
        <v>1</v>
      </c>
      <c r="BG273" s="172">
        <f t="shared" si="989"/>
        <v>1</v>
      </c>
      <c r="BH273" s="172">
        <f t="shared" si="989"/>
        <v>1</v>
      </c>
    </row>
    <row r="274" spans="4:60" s="114" customFormat="1" ht="18" customHeight="1" thickBot="1" x14ac:dyDescent="0.3">
      <c r="E274" s="114" t="s">
        <v>315</v>
      </c>
      <c r="AB274" s="171"/>
      <c r="AD274" s="158"/>
      <c r="AE274" s="175">
        <f>AE$4</f>
        <v>16</v>
      </c>
      <c r="AF274" s="171">
        <f t="shared" ref="AF274:AM274" si="990">AE274</f>
        <v>16</v>
      </c>
      <c r="AG274" s="171">
        <f t="shared" si="990"/>
        <v>16</v>
      </c>
      <c r="AH274" s="171">
        <f t="shared" si="990"/>
        <v>16</v>
      </c>
      <c r="AI274" s="171">
        <f t="shared" si="990"/>
        <v>16</v>
      </c>
      <c r="AJ274" s="171">
        <f t="shared" si="990"/>
        <v>16</v>
      </c>
      <c r="AK274" s="171">
        <f t="shared" si="990"/>
        <v>16</v>
      </c>
      <c r="AL274" s="171">
        <f t="shared" si="990"/>
        <v>16</v>
      </c>
      <c r="AM274" s="171">
        <f t="shared" si="990"/>
        <v>16</v>
      </c>
      <c r="AW274" s="171">
        <f>AM274</f>
        <v>16</v>
      </c>
      <c r="AX274" s="171">
        <f>AW274</f>
        <v>16</v>
      </c>
      <c r="AY274" s="171">
        <f t="shared" ref="AY274:BH274" si="991">AX274</f>
        <v>16</v>
      </c>
      <c r="AZ274" s="171">
        <f t="shared" si="991"/>
        <v>16</v>
      </c>
      <c r="BA274" s="171">
        <f t="shared" si="991"/>
        <v>16</v>
      </c>
      <c r="BB274" s="171">
        <f t="shared" si="991"/>
        <v>16</v>
      </c>
      <c r="BC274" s="171">
        <f t="shared" si="991"/>
        <v>16</v>
      </c>
      <c r="BD274" s="171">
        <f t="shared" si="991"/>
        <v>16</v>
      </c>
      <c r="BE274" s="171">
        <f t="shared" si="991"/>
        <v>16</v>
      </c>
      <c r="BF274" s="171">
        <f t="shared" si="991"/>
        <v>16</v>
      </c>
      <c r="BG274" s="171">
        <f t="shared" si="991"/>
        <v>16</v>
      </c>
      <c r="BH274" s="171">
        <f t="shared" si="991"/>
        <v>16</v>
      </c>
    </row>
    <row r="275" spans="4:60" ht="18" customHeight="1" x14ac:dyDescent="0.25">
      <c r="D275" s="114"/>
      <c r="E275" s="114" t="s">
        <v>239</v>
      </c>
      <c r="AB275" s="171"/>
      <c r="AC275" s="114"/>
      <c r="AD275" s="158"/>
      <c r="AE275" s="171">
        <f t="shared" ref="AE275" si="992">ROUNDUP((AE$4+1-AE274)/12,0)</f>
        <v>1</v>
      </c>
      <c r="AF275" s="171">
        <f t="shared" ref="AF275" si="993">ROUNDUP((AF$4+1-AF274)/12,0)</f>
        <v>1</v>
      </c>
      <c r="AG275" s="171">
        <f t="shared" ref="AG275" si="994">ROUNDUP((AG$4+1-AG274)/12,0)</f>
        <v>1</v>
      </c>
      <c r="AH275" s="171">
        <f t="shared" ref="AH275" si="995">ROUNDUP((AH$4+1-AH274)/12,0)</f>
        <v>1</v>
      </c>
      <c r="AI275" s="171">
        <f t="shared" ref="AI275" si="996">ROUNDUP((AI$4+1-AI274)/12,0)</f>
        <v>1</v>
      </c>
      <c r="AJ275" s="171">
        <f t="shared" ref="AJ275" si="997">ROUNDUP((AJ$4+1-AJ274)/12,0)</f>
        <v>1</v>
      </c>
      <c r="AK275" s="171">
        <f t="shared" ref="AK275" si="998">ROUNDUP((AK$4+1-AK274)/12,0)</f>
        <v>1</v>
      </c>
      <c r="AL275" s="171">
        <f t="shared" ref="AL275" si="999">ROUNDUP((AL$4+1-AL274)/12,0)</f>
        <v>1</v>
      </c>
      <c r="AM275" s="171">
        <f t="shared" ref="AM275" si="1000">ROUNDUP((AM$4+1-AM274)/12,0)</f>
        <v>1</v>
      </c>
      <c r="AW275" s="171">
        <f>ROUNDUP((AW$4+1-AW274)/12,0)</f>
        <v>1</v>
      </c>
      <c r="AX275" s="171">
        <f t="shared" ref="AX275" si="1001">ROUNDUP((AX$4+1-AX274)/12,0)</f>
        <v>1</v>
      </c>
      <c r="AY275" s="171">
        <f t="shared" ref="AY275" si="1002">ROUNDUP((AY$4+1-AY274)/12,0)</f>
        <v>1</v>
      </c>
      <c r="AZ275" s="171">
        <f t="shared" ref="AZ275" si="1003">ROUNDUP((AZ$4+1-AZ274)/12,0)</f>
        <v>2</v>
      </c>
      <c r="BA275" s="171">
        <f t="shared" ref="BA275" si="1004">ROUNDUP((BA$4+1-BA274)/12,0)</f>
        <v>2</v>
      </c>
      <c r="BB275" s="171">
        <f t="shared" ref="BB275" si="1005">ROUNDUP((BB$4+1-BB274)/12,0)</f>
        <v>2</v>
      </c>
      <c r="BC275" s="171">
        <f t="shared" ref="BC275" si="1006">ROUNDUP((BC$4+1-BC274)/12,0)</f>
        <v>2</v>
      </c>
      <c r="BD275" s="171">
        <f t="shared" ref="BD275" si="1007">ROUNDUP((BD$4+1-BD274)/12,0)</f>
        <v>2</v>
      </c>
      <c r="BE275" s="171">
        <f t="shared" ref="BE275" si="1008">ROUNDUP((BE$4+1-BE274)/12,0)</f>
        <v>2</v>
      </c>
      <c r="BF275" s="171">
        <f t="shared" ref="BF275" si="1009">ROUNDUP((BF$4+1-BF274)/12,0)</f>
        <v>2</v>
      </c>
      <c r="BG275" s="171">
        <f t="shared" ref="BG275" si="1010">ROUNDUP((BG$4+1-BG274)/12,0)</f>
        <v>2</v>
      </c>
      <c r="BH275" s="171">
        <f t="shared" ref="BH275" si="1011">ROUNDUP((BH$4+1-BH274)/12,0)</f>
        <v>2</v>
      </c>
    </row>
    <row r="276" spans="4:60" s="114" customFormat="1" ht="18" customHeight="1" x14ac:dyDescent="0.25">
      <c r="E276" s="114" t="s">
        <v>237</v>
      </c>
      <c r="AB276" s="171"/>
      <c r="AD276" s="158"/>
      <c r="AE276" s="171">
        <f>VDB(AE271,0,AE272,AE275-1,AE275,AE273,FALSE)</f>
        <v>428.57142857142856</v>
      </c>
      <c r="AF276" s="171">
        <f t="shared" ref="AF276" si="1012">VDB(AF271,0,AF272,AF275-1,AF275,AF273,FALSE)</f>
        <v>428.57142857142856</v>
      </c>
      <c r="AG276" s="171">
        <f t="shared" ref="AG276" si="1013">VDB(AG271,0,AG272,AG275-1,AG275,AG273,FALSE)</f>
        <v>428.57142857142856</v>
      </c>
      <c r="AH276" s="171">
        <f t="shared" ref="AH276" si="1014">VDB(AH271,0,AH272,AH275-1,AH275,AH273,FALSE)</f>
        <v>428.57142857142856</v>
      </c>
      <c r="AI276" s="171">
        <f t="shared" ref="AI276" si="1015">VDB(AI271,0,AI272,AI275-1,AI275,AI273,FALSE)</f>
        <v>428.57142857142856</v>
      </c>
      <c r="AJ276" s="171">
        <f t="shared" ref="AJ276" si="1016">VDB(AJ271,0,AJ272,AJ275-1,AJ275,AJ273,FALSE)</f>
        <v>428.57142857142856</v>
      </c>
      <c r="AK276" s="171">
        <f t="shared" ref="AK276" si="1017">VDB(AK271,0,AK272,AK275-1,AK275,AK273,FALSE)</f>
        <v>428.57142857142856</v>
      </c>
      <c r="AL276" s="171">
        <f t="shared" ref="AL276" si="1018">VDB(AL271,0,AL272,AL275-1,AL275,AL273,FALSE)</f>
        <v>428.57142857142856</v>
      </c>
      <c r="AM276" s="171">
        <f t="shared" ref="AM276" si="1019">VDB(AM271,0,AM272,AM275-1,AM275,AM273,FALSE)</f>
        <v>428.57142857142856</v>
      </c>
      <c r="AW276" s="171">
        <f t="shared" ref="AW276" si="1020">VDB(AW271,0,AW272,AW275-1,AW275,AW273,FALSE)</f>
        <v>428.57142857142856</v>
      </c>
      <c r="AX276" s="171">
        <f t="shared" ref="AX276" si="1021">VDB(AX271,0,AX272,AX275-1,AX275,AX273,FALSE)</f>
        <v>428.57142857142856</v>
      </c>
      <c r="AY276" s="171">
        <f t="shared" ref="AY276" si="1022">VDB(AY271,0,AY272,AY275-1,AY275,AY273,FALSE)</f>
        <v>428.57142857142856</v>
      </c>
      <c r="AZ276" s="171">
        <f t="shared" ref="AZ276" si="1023">VDB(AZ271,0,AZ272,AZ275-1,AZ275,AZ273,FALSE)</f>
        <v>428.57142857142861</v>
      </c>
      <c r="BA276" s="171">
        <f t="shared" ref="BA276" si="1024">VDB(BA271,0,BA272,BA275-1,BA275,BA273,FALSE)</f>
        <v>428.57142857142861</v>
      </c>
      <c r="BB276" s="171">
        <f t="shared" ref="BB276" si="1025">VDB(BB271,0,BB272,BB275-1,BB275,BB273,FALSE)</f>
        <v>428.57142857142861</v>
      </c>
      <c r="BC276" s="171">
        <f t="shared" ref="BC276" si="1026">VDB(BC271,0,BC272,BC275-1,BC275,BC273,FALSE)</f>
        <v>428.57142857142861</v>
      </c>
      <c r="BD276" s="171">
        <f t="shared" ref="BD276" si="1027">VDB(BD271,0,BD272,BD275-1,BD275,BD273,FALSE)</f>
        <v>428.57142857142861</v>
      </c>
      <c r="BE276" s="171">
        <f t="shared" ref="BE276" si="1028">VDB(BE271,0,BE272,BE275-1,BE275,BE273,FALSE)</f>
        <v>428.57142857142861</v>
      </c>
      <c r="BF276" s="171">
        <f t="shared" ref="BF276" si="1029">VDB(BF271,0,BF272,BF275-1,BF275,BF273,FALSE)</f>
        <v>428.57142857142861</v>
      </c>
      <c r="BG276" s="171">
        <f t="shared" ref="BG276" si="1030">VDB(BG271,0,BG272,BG275-1,BG275,BG273,FALSE)</f>
        <v>428.57142857142861</v>
      </c>
      <c r="BH276" s="171">
        <f t="shared" ref="BH276" si="1031">VDB(BH271,0,BH272,BH275-1,BH275,BH273,FALSE)</f>
        <v>428.57142857142861</v>
      </c>
    </row>
    <row r="277" spans="4:60" s="114" customFormat="1" ht="18" customHeight="1" x14ac:dyDescent="0.25">
      <c r="E277" s="114" t="s">
        <v>238</v>
      </c>
      <c r="AB277" s="171"/>
      <c r="AD277" s="158"/>
      <c r="AE277" s="171">
        <f>AE276/12</f>
        <v>35.714285714285715</v>
      </c>
      <c r="AF277" s="171">
        <f t="shared" ref="AF277" si="1032">AF276/12</f>
        <v>35.714285714285715</v>
      </c>
      <c r="AG277" s="171">
        <f t="shared" ref="AG277" si="1033">AG276/12</f>
        <v>35.714285714285715</v>
      </c>
      <c r="AH277" s="171">
        <f t="shared" ref="AH277" si="1034">AH276/12</f>
        <v>35.714285714285715</v>
      </c>
      <c r="AI277" s="171">
        <f t="shared" ref="AI277" si="1035">AI276/12</f>
        <v>35.714285714285715</v>
      </c>
      <c r="AJ277" s="171">
        <f t="shared" ref="AJ277" si="1036">AJ276/12</f>
        <v>35.714285714285715</v>
      </c>
      <c r="AK277" s="171">
        <f t="shared" ref="AK277" si="1037">AK276/12</f>
        <v>35.714285714285715</v>
      </c>
      <c r="AL277" s="171">
        <f t="shared" ref="AL277" si="1038">AL276/12</f>
        <v>35.714285714285715</v>
      </c>
      <c r="AM277" s="171">
        <f t="shared" ref="AM277" si="1039">AM276/12</f>
        <v>35.714285714285715</v>
      </c>
      <c r="AW277" s="171">
        <f t="shared" ref="AW277" si="1040">AW276/12</f>
        <v>35.714285714285715</v>
      </c>
      <c r="AX277" s="171">
        <f t="shared" ref="AX277" si="1041">AX276/12</f>
        <v>35.714285714285715</v>
      </c>
      <c r="AY277" s="171">
        <f t="shared" ref="AY277" si="1042">AY276/12</f>
        <v>35.714285714285715</v>
      </c>
      <c r="AZ277" s="171">
        <f t="shared" ref="AZ277" si="1043">AZ276/12</f>
        <v>35.714285714285715</v>
      </c>
      <c r="BA277" s="171">
        <f t="shared" ref="BA277" si="1044">BA276/12</f>
        <v>35.714285714285715</v>
      </c>
      <c r="BB277" s="171">
        <f t="shared" ref="BB277" si="1045">BB276/12</f>
        <v>35.714285714285715</v>
      </c>
      <c r="BC277" s="171">
        <f t="shared" ref="BC277" si="1046">BC276/12</f>
        <v>35.714285714285715</v>
      </c>
      <c r="BD277" s="171">
        <f t="shared" ref="BD277" si="1047">BD276/12</f>
        <v>35.714285714285715</v>
      </c>
      <c r="BE277" s="171">
        <f t="shared" ref="BE277" si="1048">BE276/12</f>
        <v>35.714285714285715</v>
      </c>
      <c r="BF277" s="171">
        <f t="shared" ref="BF277" si="1049">BF276/12</f>
        <v>35.714285714285715</v>
      </c>
      <c r="BG277" s="171">
        <f t="shared" ref="BG277" si="1050">BG276/12</f>
        <v>35.714285714285715</v>
      </c>
      <c r="BH277" s="171">
        <f t="shared" ref="BH277" si="1051">BH276/12</f>
        <v>35.714285714285715</v>
      </c>
    </row>
    <row r="278" spans="4:60" s="114" customFormat="1" ht="18" customHeight="1" x14ac:dyDescent="0.25">
      <c r="AB278" s="171"/>
      <c r="AD278" s="158"/>
      <c r="AE278" s="172"/>
      <c r="AF278" s="172"/>
      <c r="AG278" s="172"/>
      <c r="AH278" s="172"/>
      <c r="AI278" s="172"/>
      <c r="AJ278" s="172"/>
      <c r="AK278" s="172"/>
      <c r="AL278" s="172"/>
      <c r="AM278" s="172"/>
      <c r="AW278" s="171"/>
      <c r="AY278" s="158"/>
      <c r="AZ278" s="172"/>
      <c r="BA278" s="172"/>
      <c r="BB278" s="172"/>
      <c r="BC278" s="172"/>
      <c r="BD278" s="172"/>
      <c r="BE278" s="172"/>
      <c r="BF278" s="172"/>
      <c r="BG278" s="172"/>
      <c r="BH278" s="172"/>
    </row>
    <row r="279" spans="4:60" s="114" customFormat="1" ht="18" customHeight="1" thickBot="1" x14ac:dyDescent="0.3">
      <c r="D279" s="114" t="s">
        <v>316</v>
      </c>
      <c r="AB279" s="171"/>
      <c r="AD279" s="158"/>
      <c r="AE279" s="172"/>
      <c r="AF279" s="172"/>
      <c r="AG279" s="172"/>
      <c r="AH279" s="172"/>
      <c r="AI279" s="172"/>
      <c r="AJ279" s="172"/>
      <c r="AK279" s="172"/>
      <c r="AL279" s="172"/>
      <c r="AM279" s="172"/>
      <c r="AW279" s="171"/>
      <c r="AY279" s="158"/>
      <c r="AZ279" s="172"/>
      <c r="BA279" s="172"/>
      <c r="BB279" s="172"/>
      <c r="BC279" s="172"/>
      <c r="BD279" s="172"/>
      <c r="BE279" s="172"/>
      <c r="BF279" s="172"/>
      <c r="BG279" s="172"/>
      <c r="BH279" s="172"/>
    </row>
    <row r="280" spans="4:60" s="114" customFormat="1" ht="18" customHeight="1" thickBot="1" x14ac:dyDescent="0.3">
      <c r="E280" s="114" t="s">
        <v>313</v>
      </c>
      <c r="AB280" s="171"/>
      <c r="AD280" s="158"/>
      <c r="AE280" s="172"/>
      <c r="AF280" s="172"/>
      <c r="AG280" s="172"/>
      <c r="AH280" s="173">
        <f>AH$257</f>
        <v>3000</v>
      </c>
      <c r="AI280" s="171">
        <f t="shared" ref="AI280:AM280" si="1052">AH280</f>
        <v>3000</v>
      </c>
      <c r="AJ280" s="171">
        <f t="shared" si="1052"/>
        <v>3000</v>
      </c>
      <c r="AK280" s="171">
        <f t="shared" si="1052"/>
        <v>3000</v>
      </c>
      <c r="AL280" s="171">
        <f t="shared" si="1052"/>
        <v>3000</v>
      </c>
      <c r="AM280" s="171">
        <f t="shared" si="1052"/>
        <v>3000</v>
      </c>
      <c r="AW280" s="174">
        <f>AM280</f>
        <v>3000</v>
      </c>
      <c r="AX280" s="171">
        <f t="shared" ref="AX280:BH280" si="1053">AW280</f>
        <v>3000</v>
      </c>
      <c r="AY280" s="171">
        <f t="shared" si="1053"/>
        <v>3000</v>
      </c>
      <c r="AZ280" s="171">
        <f t="shared" si="1053"/>
        <v>3000</v>
      </c>
      <c r="BA280" s="171">
        <f t="shared" si="1053"/>
        <v>3000</v>
      </c>
      <c r="BB280" s="171">
        <f t="shared" si="1053"/>
        <v>3000</v>
      </c>
      <c r="BC280" s="171">
        <f t="shared" si="1053"/>
        <v>3000</v>
      </c>
      <c r="BD280" s="171">
        <f t="shared" si="1053"/>
        <v>3000</v>
      </c>
      <c r="BE280" s="171">
        <f t="shared" si="1053"/>
        <v>3000</v>
      </c>
      <c r="BF280" s="171">
        <f t="shared" si="1053"/>
        <v>3000</v>
      </c>
      <c r="BG280" s="171">
        <f t="shared" si="1053"/>
        <v>3000</v>
      </c>
      <c r="BH280" s="171">
        <f t="shared" si="1053"/>
        <v>3000</v>
      </c>
    </row>
    <row r="281" spans="4:60" s="114" customFormat="1" ht="18" customHeight="1" thickBot="1" x14ac:dyDescent="0.3">
      <c r="E281" s="114" t="s">
        <v>236</v>
      </c>
      <c r="AB281" s="171"/>
      <c r="AD281" s="158"/>
      <c r="AE281" s="172"/>
      <c r="AF281" s="172"/>
      <c r="AG281" s="172"/>
      <c r="AH281" s="175">
        <f>$D$253</f>
        <v>7</v>
      </c>
      <c r="AI281" s="171">
        <f t="shared" ref="AI281:AM281" si="1054">AH281</f>
        <v>7</v>
      </c>
      <c r="AJ281" s="171">
        <f t="shared" si="1054"/>
        <v>7</v>
      </c>
      <c r="AK281" s="171">
        <f t="shared" si="1054"/>
        <v>7</v>
      </c>
      <c r="AL281" s="171">
        <f t="shared" si="1054"/>
        <v>7</v>
      </c>
      <c r="AM281" s="171">
        <f t="shared" si="1054"/>
        <v>7</v>
      </c>
      <c r="AW281" s="176">
        <f t="shared" ref="AW281:AW282" si="1055">AM281</f>
        <v>7</v>
      </c>
      <c r="AX281" s="171">
        <f t="shared" ref="AX281:BH281" si="1056">AW281</f>
        <v>7</v>
      </c>
      <c r="AY281" s="171">
        <f t="shared" si="1056"/>
        <v>7</v>
      </c>
      <c r="AZ281" s="171">
        <f t="shared" si="1056"/>
        <v>7</v>
      </c>
      <c r="BA281" s="171">
        <f t="shared" si="1056"/>
        <v>7</v>
      </c>
      <c r="BB281" s="171">
        <f t="shared" si="1056"/>
        <v>7</v>
      </c>
      <c r="BC281" s="171">
        <f t="shared" si="1056"/>
        <v>7</v>
      </c>
      <c r="BD281" s="171">
        <f t="shared" si="1056"/>
        <v>7</v>
      </c>
      <c r="BE281" s="171">
        <f t="shared" si="1056"/>
        <v>7</v>
      </c>
      <c r="BF281" s="171">
        <f t="shared" si="1056"/>
        <v>7</v>
      </c>
      <c r="BG281" s="171">
        <f t="shared" si="1056"/>
        <v>7</v>
      </c>
      <c r="BH281" s="171">
        <f t="shared" si="1056"/>
        <v>7</v>
      </c>
    </row>
    <row r="282" spans="4:60" s="114" customFormat="1" ht="18" customHeight="1" thickBot="1" x14ac:dyDescent="0.3">
      <c r="E282" s="114" t="s">
        <v>157</v>
      </c>
      <c r="AB282" s="171"/>
      <c r="AD282" s="158"/>
      <c r="AE282" s="172"/>
      <c r="AF282" s="172"/>
      <c r="AG282" s="172"/>
      <c r="AH282" s="177">
        <v>1</v>
      </c>
      <c r="AI282" s="172">
        <f t="shared" ref="AI282:AM282" si="1057">AH282</f>
        <v>1</v>
      </c>
      <c r="AJ282" s="172">
        <f t="shared" si="1057"/>
        <v>1</v>
      </c>
      <c r="AK282" s="172">
        <f t="shared" si="1057"/>
        <v>1</v>
      </c>
      <c r="AL282" s="172">
        <f t="shared" si="1057"/>
        <v>1</v>
      </c>
      <c r="AM282" s="172">
        <f t="shared" si="1057"/>
        <v>1</v>
      </c>
      <c r="AW282" s="179">
        <f t="shared" si="1055"/>
        <v>1</v>
      </c>
      <c r="AX282" s="172">
        <f t="shared" ref="AX282:BH282" si="1058">AW282</f>
        <v>1</v>
      </c>
      <c r="AY282" s="172">
        <f t="shared" si="1058"/>
        <v>1</v>
      </c>
      <c r="AZ282" s="172">
        <f t="shared" si="1058"/>
        <v>1</v>
      </c>
      <c r="BA282" s="172">
        <f t="shared" si="1058"/>
        <v>1</v>
      </c>
      <c r="BB282" s="172">
        <f t="shared" si="1058"/>
        <v>1</v>
      </c>
      <c r="BC282" s="172">
        <f t="shared" si="1058"/>
        <v>1</v>
      </c>
      <c r="BD282" s="172">
        <f t="shared" si="1058"/>
        <v>1</v>
      </c>
      <c r="BE282" s="172">
        <f t="shared" si="1058"/>
        <v>1</v>
      </c>
      <c r="BF282" s="172">
        <f t="shared" si="1058"/>
        <v>1</v>
      </c>
      <c r="BG282" s="172">
        <f t="shared" si="1058"/>
        <v>1</v>
      </c>
      <c r="BH282" s="172">
        <f t="shared" si="1058"/>
        <v>1</v>
      </c>
    </row>
    <row r="283" spans="4:60" s="114" customFormat="1" ht="18" customHeight="1" thickBot="1" x14ac:dyDescent="0.3">
      <c r="E283" s="114" t="s">
        <v>315</v>
      </c>
      <c r="AB283" s="171"/>
      <c r="AD283" s="158"/>
      <c r="AE283" s="172"/>
      <c r="AF283" s="172"/>
      <c r="AG283" s="172"/>
      <c r="AH283" s="175">
        <f>AH$4</f>
        <v>19</v>
      </c>
      <c r="AI283" s="171">
        <f t="shared" ref="AI283:AM283" si="1059">AH283</f>
        <v>19</v>
      </c>
      <c r="AJ283" s="171">
        <f t="shared" si="1059"/>
        <v>19</v>
      </c>
      <c r="AK283" s="171">
        <f t="shared" si="1059"/>
        <v>19</v>
      </c>
      <c r="AL283" s="171">
        <f t="shared" si="1059"/>
        <v>19</v>
      </c>
      <c r="AM283" s="171">
        <f t="shared" si="1059"/>
        <v>19</v>
      </c>
      <c r="AW283" s="171">
        <f>AM283</f>
        <v>19</v>
      </c>
      <c r="AX283" s="171">
        <f>AW283</f>
        <v>19</v>
      </c>
      <c r="AY283" s="171">
        <f t="shared" ref="AY283:BH283" si="1060">AX283</f>
        <v>19</v>
      </c>
      <c r="AZ283" s="171">
        <f t="shared" si="1060"/>
        <v>19</v>
      </c>
      <c r="BA283" s="171">
        <f t="shared" si="1060"/>
        <v>19</v>
      </c>
      <c r="BB283" s="171">
        <f t="shared" si="1060"/>
        <v>19</v>
      </c>
      <c r="BC283" s="171">
        <f t="shared" si="1060"/>
        <v>19</v>
      </c>
      <c r="BD283" s="171">
        <f t="shared" si="1060"/>
        <v>19</v>
      </c>
      <c r="BE283" s="171">
        <f t="shared" si="1060"/>
        <v>19</v>
      </c>
      <c r="BF283" s="171">
        <f t="shared" si="1060"/>
        <v>19</v>
      </c>
      <c r="BG283" s="171">
        <f t="shared" si="1060"/>
        <v>19</v>
      </c>
      <c r="BH283" s="171">
        <f t="shared" si="1060"/>
        <v>19</v>
      </c>
    </row>
    <row r="284" spans="4:60" ht="18" customHeight="1" x14ac:dyDescent="0.25">
      <c r="D284" s="114"/>
      <c r="E284" s="114" t="s">
        <v>239</v>
      </c>
      <c r="AB284" s="171"/>
      <c r="AC284" s="114"/>
      <c r="AD284" s="158"/>
      <c r="AE284" s="172"/>
      <c r="AF284" s="172"/>
      <c r="AG284" s="172"/>
      <c r="AH284" s="171">
        <f t="shared" ref="AH284" si="1061">ROUNDUP((AH$4+1-AH283)/12,0)</f>
        <v>1</v>
      </c>
      <c r="AI284" s="171">
        <f t="shared" ref="AI284" si="1062">ROUNDUP((AI$4+1-AI283)/12,0)</f>
        <v>1</v>
      </c>
      <c r="AJ284" s="171">
        <f t="shared" ref="AJ284" si="1063">ROUNDUP((AJ$4+1-AJ283)/12,0)</f>
        <v>1</v>
      </c>
      <c r="AK284" s="171">
        <f t="shared" ref="AK284" si="1064">ROUNDUP((AK$4+1-AK283)/12,0)</f>
        <v>1</v>
      </c>
      <c r="AL284" s="171">
        <f t="shared" ref="AL284" si="1065">ROUNDUP((AL$4+1-AL283)/12,0)</f>
        <v>1</v>
      </c>
      <c r="AM284" s="171">
        <f t="shared" ref="AM284" si="1066">ROUNDUP((AM$4+1-AM283)/12,0)</f>
        <v>1</v>
      </c>
      <c r="AW284" s="171">
        <f>ROUNDUP((AW$4+1-AW283)/12,0)</f>
        <v>1</v>
      </c>
      <c r="AX284" s="171">
        <f t="shared" ref="AX284" si="1067">ROUNDUP((AX$4+1-AX283)/12,0)</f>
        <v>1</v>
      </c>
      <c r="AY284" s="171">
        <f t="shared" ref="AY284" si="1068">ROUNDUP((AY$4+1-AY283)/12,0)</f>
        <v>1</v>
      </c>
      <c r="AZ284" s="171">
        <f t="shared" ref="AZ284" si="1069">ROUNDUP((AZ$4+1-AZ283)/12,0)</f>
        <v>1</v>
      </c>
      <c r="BA284" s="171">
        <f t="shared" ref="BA284" si="1070">ROUNDUP((BA$4+1-BA283)/12,0)</f>
        <v>1</v>
      </c>
      <c r="BB284" s="171">
        <f t="shared" ref="BB284" si="1071">ROUNDUP((BB$4+1-BB283)/12,0)</f>
        <v>1</v>
      </c>
      <c r="BC284" s="171">
        <f t="shared" ref="BC284" si="1072">ROUNDUP((BC$4+1-BC283)/12,0)</f>
        <v>2</v>
      </c>
      <c r="BD284" s="171">
        <f t="shared" ref="BD284" si="1073">ROUNDUP((BD$4+1-BD283)/12,0)</f>
        <v>2</v>
      </c>
      <c r="BE284" s="171">
        <f t="shared" ref="BE284" si="1074">ROUNDUP((BE$4+1-BE283)/12,0)</f>
        <v>2</v>
      </c>
      <c r="BF284" s="171">
        <f t="shared" ref="BF284" si="1075">ROUNDUP((BF$4+1-BF283)/12,0)</f>
        <v>2</v>
      </c>
      <c r="BG284" s="171">
        <f t="shared" ref="BG284" si="1076">ROUNDUP((BG$4+1-BG283)/12,0)</f>
        <v>2</v>
      </c>
      <c r="BH284" s="171">
        <f t="shared" ref="BH284" si="1077">ROUNDUP((BH$4+1-BH283)/12,0)</f>
        <v>2</v>
      </c>
    </row>
    <row r="285" spans="4:60" s="114" customFormat="1" ht="18" customHeight="1" x14ac:dyDescent="0.25">
      <c r="E285" s="114" t="s">
        <v>237</v>
      </c>
      <c r="AB285" s="171"/>
      <c r="AD285" s="158"/>
      <c r="AE285" s="172"/>
      <c r="AF285" s="172"/>
      <c r="AG285" s="172"/>
      <c r="AH285" s="171">
        <f>VDB(AH280,0,AH281,AH284-1,AH284,AH282,FALSE)</f>
        <v>428.57142857142856</v>
      </c>
      <c r="AI285" s="171">
        <f t="shared" ref="AI285" si="1078">VDB(AI280,0,AI281,AI284-1,AI284,AI282,FALSE)</f>
        <v>428.57142857142856</v>
      </c>
      <c r="AJ285" s="171">
        <f t="shared" ref="AJ285" si="1079">VDB(AJ280,0,AJ281,AJ284-1,AJ284,AJ282,FALSE)</f>
        <v>428.57142857142856</v>
      </c>
      <c r="AK285" s="171">
        <f t="shared" ref="AK285" si="1080">VDB(AK280,0,AK281,AK284-1,AK284,AK282,FALSE)</f>
        <v>428.57142857142856</v>
      </c>
      <c r="AL285" s="171">
        <f t="shared" ref="AL285" si="1081">VDB(AL280,0,AL281,AL284-1,AL284,AL282,FALSE)</f>
        <v>428.57142857142856</v>
      </c>
      <c r="AM285" s="171">
        <f t="shared" ref="AM285" si="1082">VDB(AM280,0,AM281,AM284-1,AM284,AM282,FALSE)</f>
        <v>428.57142857142856</v>
      </c>
      <c r="AW285" s="171">
        <f t="shared" ref="AW285" si="1083">VDB(AW280,0,AW281,AW284-1,AW284,AW282,FALSE)</f>
        <v>428.57142857142856</v>
      </c>
      <c r="AX285" s="171">
        <f t="shared" ref="AX285" si="1084">VDB(AX280,0,AX281,AX284-1,AX284,AX282,FALSE)</f>
        <v>428.57142857142856</v>
      </c>
      <c r="AY285" s="171">
        <f t="shared" ref="AY285" si="1085">VDB(AY280,0,AY281,AY284-1,AY284,AY282,FALSE)</f>
        <v>428.57142857142856</v>
      </c>
      <c r="AZ285" s="171">
        <f t="shared" ref="AZ285" si="1086">VDB(AZ280,0,AZ281,AZ284-1,AZ284,AZ282,FALSE)</f>
        <v>428.57142857142856</v>
      </c>
      <c r="BA285" s="171">
        <f t="shared" ref="BA285" si="1087">VDB(BA280,0,BA281,BA284-1,BA284,BA282,FALSE)</f>
        <v>428.57142857142856</v>
      </c>
      <c r="BB285" s="171">
        <f t="shared" ref="BB285" si="1088">VDB(BB280,0,BB281,BB284-1,BB284,BB282,FALSE)</f>
        <v>428.57142857142856</v>
      </c>
      <c r="BC285" s="171">
        <f t="shared" ref="BC285" si="1089">VDB(BC280,0,BC281,BC284-1,BC284,BC282,FALSE)</f>
        <v>428.57142857142861</v>
      </c>
      <c r="BD285" s="171">
        <f t="shared" ref="BD285" si="1090">VDB(BD280,0,BD281,BD284-1,BD284,BD282,FALSE)</f>
        <v>428.57142857142861</v>
      </c>
      <c r="BE285" s="171">
        <f t="shared" ref="BE285" si="1091">VDB(BE280,0,BE281,BE284-1,BE284,BE282,FALSE)</f>
        <v>428.57142857142861</v>
      </c>
      <c r="BF285" s="171">
        <f t="shared" ref="BF285" si="1092">VDB(BF280,0,BF281,BF284-1,BF284,BF282,FALSE)</f>
        <v>428.57142857142861</v>
      </c>
      <c r="BG285" s="171">
        <f t="shared" ref="BG285" si="1093">VDB(BG280,0,BG281,BG284-1,BG284,BG282,FALSE)</f>
        <v>428.57142857142861</v>
      </c>
      <c r="BH285" s="171">
        <f t="shared" ref="BH285" si="1094">VDB(BH280,0,BH281,BH284-1,BH284,BH282,FALSE)</f>
        <v>428.57142857142861</v>
      </c>
    </row>
    <row r="286" spans="4:60" s="114" customFormat="1" ht="18" customHeight="1" x14ac:dyDescent="0.25">
      <c r="E286" s="114" t="s">
        <v>238</v>
      </c>
      <c r="AB286" s="171"/>
      <c r="AD286" s="158"/>
      <c r="AE286" s="172"/>
      <c r="AF286" s="172"/>
      <c r="AG286" s="172"/>
      <c r="AH286" s="171">
        <f>AH285/12</f>
        <v>35.714285714285715</v>
      </c>
      <c r="AI286" s="171">
        <f t="shared" ref="AI286" si="1095">AI285/12</f>
        <v>35.714285714285715</v>
      </c>
      <c r="AJ286" s="171">
        <f t="shared" ref="AJ286" si="1096">AJ285/12</f>
        <v>35.714285714285715</v>
      </c>
      <c r="AK286" s="171">
        <f t="shared" ref="AK286" si="1097">AK285/12</f>
        <v>35.714285714285715</v>
      </c>
      <c r="AL286" s="171">
        <f t="shared" ref="AL286" si="1098">AL285/12</f>
        <v>35.714285714285715</v>
      </c>
      <c r="AM286" s="171">
        <f t="shared" ref="AM286" si="1099">AM285/12</f>
        <v>35.714285714285715</v>
      </c>
      <c r="AW286" s="171">
        <f t="shared" ref="AW286" si="1100">AW285/12</f>
        <v>35.714285714285715</v>
      </c>
      <c r="AX286" s="171">
        <f t="shared" ref="AX286" si="1101">AX285/12</f>
        <v>35.714285714285715</v>
      </c>
      <c r="AY286" s="171">
        <f t="shared" ref="AY286" si="1102">AY285/12</f>
        <v>35.714285714285715</v>
      </c>
      <c r="AZ286" s="171">
        <f t="shared" ref="AZ286" si="1103">AZ285/12</f>
        <v>35.714285714285715</v>
      </c>
      <c r="BA286" s="171">
        <f t="shared" ref="BA286" si="1104">BA285/12</f>
        <v>35.714285714285715</v>
      </c>
      <c r="BB286" s="171">
        <f t="shared" ref="BB286" si="1105">BB285/12</f>
        <v>35.714285714285715</v>
      </c>
      <c r="BC286" s="171">
        <f t="shared" ref="BC286" si="1106">BC285/12</f>
        <v>35.714285714285715</v>
      </c>
      <c r="BD286" s="171">
        <f t="shared" ref="BD286" si="1107">BD285/12</f>
        <v>35.714285714285715</v>
      </c>
      <c r="BE286" s="171">
        <f t="shared" ref="BE286" si="1108">BE285/12</f>
        <v>35.714285714285715</v>
      </c>
      <c r="BF286" s="171">
        <f t="shared" ref="BF286" si="1109">BF285/12</f>
        <v>35.714285714285715</v>
      </c>
      <c r="BG286" s="171">
        <f t="shared" ref="BG286" si="1110">BG285/12</f>
        <v>35.714285714285715</v>
      </c>
      <c r="BH286" s="171">
        <f t="shared" ref="BH286" si="1111">BH285/12</f>
        <v>35.714285714285715</v>
      </c>
    </row>
    <row r="287" spans="4:60" s="114" customFormat="1" ht="18" customHeight="1" x14ac:dyDescent="0.25">
      <c r="AB287" s="171"/>
      <c r="AD287" s="158"/>
      <c r="AE287" s="172"/>
      <c r="AF287" s="172"/>
      <c r="AG287" s="172"/>
      <c r="AH287" s="172"/>
      <c r="AI287" s="172"/>
      <c r="AJ287" s="172"/>
      <c r="AK287" s="172"/>
      <c r="AL287" s="172"/>
      <c r="AM287" s="172"/>
      <c r="AW287" s="171"/>
      <c r="AY287" s="158"/>
      <c r="AZ287" s="172"/>
      <c r="BA287" s="172"/>
      <c r="BB287" s="172"/>
      <c r="BC287" s="172"/>
      <c r="BD287" s="172"/>
      <c r="BE287" s="172"/>
      <c r="BF287" s="172"/>
      <c r="BG287" s="172"/>
      <c r="BH287" s="172"/>
    </row>
    <row r="288" spans="4:60" s="114" customFormat="1" ht="18" customHeight="1" thickBot="1" x14ac:dyDescent="0.3">
      <c r="D288" s="114" t="s">
        <v>317</v>
      </c>
      <c r="AB288" s="171"/>
      <c r="AD288" s="158"/>
      <c r="AE288" s="172"/>
      <c r="AF288" s="172"/>
      <c r="AG288" s="172"/>
      <c r="AH288" s="172"/>
      <c r="AI288" s="172"/>
      <c r="AJ288" s="172"/>
      <c r="AK288" s="172"/>
      <c r="AL288" s="172"/>
      <c r="AM288" s="172"/>
      <c r="AW288" s="171"/>
      <c r="AY288" s="158"/>
      <c r="AZ288" s="172"/>
      <c r="BA288" s="172"/>
      <c r="BB288" s="172"/>
      <c r="BC288" s="172"/>
      <c r="BD288" s="172"/>
      <c r="BE288" s="172"/>
      <c r="BF288" s="172"/>
      <c r="BG288" s="172"/>
      <c r="BH288" s="172"/>
    </row>
    <row r="289" spans="4:60" s="114" customFormat="1" ht="18" customHeight="1" thickBot="1" x14ac:dyDescent="0.3">
      <c r="E289" s="114" t="s">
        <v>313</v>
      </c>
      <c r="AB289" s="171"/>
      <c r="AD289" s="158"/>
      <c r="AE289" s="172"/>
      <c r="AF289" s="172"/>
      <c r="AG289" s="172"/>
      <c r="AH289" s="172"/>
      <c r="AI289" s="172"/>
      <c r="AJ289" s="172"/>
      <c r="AK289" s="173">
        <f>AK$257</f>
        <v>3000</v>
      </c>
      <c r="AL289" s="171">
        <f t="shared" ref="AL289:AM289" si="1112">AK289</f>
        <v>3000</v>
      </c>
      <c r="AM289" s="171">
        <f t="shared" si="1112"/>
        <v>3000</v>
      </c>
      <c r="AW289" s="174">
        <f>AM289</f>
        <v>3000</v>
      </c>
      <c r="AX289" s="171">
        <f t="shared" ref="AX289:BH289" si="1113">AW289</f>
        <v>3000</v>
      </c>
      <c r="AY289" s="171">
        <f t="shared" si="1113"/>
        <v>3000</v>
      </c>
      <c r="AZ289" s="171">
        <f t="shared" si="1113"/>
        <v>3000</v>
      </c>
      <c r="BA289" s="171">
        <f t="shared" si="1113"/>
        <v>3000</v>
      </c>
      <c r="BB289" s="171">
        <f t="shared" si="1113"/>
        <v>3000</v>
      </c>
      <c r="BC289" s="171">
        <f t="shared" si="1113"/>
        <v>3000</v>
      </c>
      <c r="BD289" s="171">
        <f t="shared" si="1113"/>
        <v>3000</v>
      </c>
      <c r="BE289" s="171">
        <f t="shared" si="1113"/>
        <v>3000</v>
      </c>
      <c r="BF289" s="171">
        <f t="shared" si="1113"/>
        <v>3000</v>
      </c>
      <c r="BG289" s="171">
        <f t="shared" si="1113"/>
        <v>3000</v>
      </c>
      <c r="BH289" s="171">
        <f t="shared" si="1113"/>
        <v>3000</v>
      </c>
    </row>
    <row r="290" spans="4:60" s="114" customFormat="1" ht="18" customHeight="1" thickBot="1" x14ac:dyDescent="0.3">
      <c r="E290" s="114" t="s">
        <v>236</v>
      </c>
      <c r="AB290" s="171"/>
      <c r="AD290" s="158"/>
      <c r="AE290" s="172"/>
      <c r="AF290" s="172"/>
      <c r="AG290" s="172"/>
      <c r="AH290" s="172"/>
      <c r="AI290" s="172"/>
      <c r="AJ290" s="172"/>
      <c r="AK290" s="175">
        <f>$D$253</f>
        <v>7</v>
      </c>
      <c r="AL290" s="171">
        <f t="shared" ref="AL290:AM290" si="1114">AK290</f>
        <v>7</v>
      </c>
      <c r="AM290" s="171">
        <f t="shared" si="1114"/>
        <v>7</v>
      </c>
      <c r="AW290" s="176">
        <f t="shared" ref="AW290:AW291" si="1115">AM290</f>
        <v>7</v>
      </c>
      <c r="AX290" s="171">
        <f t="shared" ref="AX290:BH290" si="1116">AW290</f>
        <v>7</v>
      </c>
      <c r="AY290" s="171">
        <f t="shared" si="1116"/>
        <v>7</v>
      </c>
      <c r="AZ290" s="171">
        <f t="shared" si="1116"/>
        <v>7</v>
      </c>
      <c r="BA290" s="171">
        <f t="shared" si="1116"/>
        <v>7</v>
      </c>
      <c r="BB290" s="171">
        <f t="shared" si="1116"/>
        <v>7</v>
      </c>
      <c r="BC290" s="171">
        <f t="shared" si="1116"/>
        <v>7</v>
      </c>
      <c r="BD290" s="171">
        <f t="shared" si="1116"/>
        <v>7</v>
      </c>
      <c r="BE290" s="171">
        <f t="shared" si="1116"/>
        <v>7</v>
      </c>
      <c r="BF290" s="171">
        <f t="shared" si="1116"/>
        <v>7</v>
      </c>
      <c r="BG290" s="171">
        <f t="shared" si="1116"/>
        <v>7</v>
      </c>
      <c r="BH290" s="171">
        <f t="shared" si="1116"/>
        <v>7</v>
      </c>
    </row>
    <row r="291" spans="4:60" s="114" customFormat="1" ht="18" customHeight="1" thickBot="1" x14ac:dyDescent="0.3">
      <c r="E291" s="114" t="s">
        <v>157</v>
      </c>
      <c r="AB291" s="171"/>
      <c r="AD291" s="158"/>
      <c r="AE291" s="172"/>
      <c r="AF291" s="172"/>
      <c r="AG291" s="172"/>
      <c r="AH291" s="172"/>
      <c r="AI291" s="172"/>
      <c r="AJ291" s="172"/>
      <c r="AK291" s="177">
        <v>1</v>
      </c>
      <c r="AL291" s="172">
        <f t="shared" ref="AL291:AM291" si="1117">AK291</f>
        <v>1</v>
      </c>
      <c r="AM291" s="172">
        <f t="shared" si="1117"/>
        <v>1</v>
      </c>
      <c r="AW291" s="179">
        <f t="shared" si="1115"/>
        <v>1</v>
      </c>
      <c r="AX291" s="172">
        <f t="shared" ref="AX291:BH291" si="1118">AW291</f>
        <v>1</v>
      </c>
      <c r="AY291" s="172">
        <f t="shared" si="1118"/>
        <v>1</v>
      </c>
      <c r="AZ291" s="172">
        <f t="shared" si="1118"/>
        <v>1</v>
      </c>
      <c r="BA291" s="172">
        <f t="shared" si="1118"/>
        <v>1</v>
      </c>
      <c r="BB291" s="172">
        <f t="shared" si="1118"/>
        <v>1</v>
      </c>
      <c r="BC291" s="172">
        <f t="shared" si="1118"/>
        <v>1</v>
      </c>
      <c r="BD291" s="172">
        <f t="shared" si="1118"/>
        <v>1</v>
      </c>
      <c r="BE291" s="172">
        <f t="shared" si="1118"/>
        <v>1</v>
      </c>
      <c r="BF291" s="172">
        <f t="shared" si="1118"/>
        <v>1</v>
      </c>
      <c r="BG291" s="172">
        <f t="shared" si="1118"/>
        <v>1</v>
      </c>
      <c r="BH291" s="172">
        <f t="shared" si="1118"/>
        <v>1</v>
      </c>
    </row>
    <row r="292" spans="4:60" s="114" customFormat="1" ht="18" customHeight="1" thickBot="1" x14ac:dyDescent="0.3">
      <c r="E292" s="114" t="s">
        <v>315</v>
      </c>
      <c r="AB292" s="171"/>
      <c r="AD292" s="158"/>
      <c r="AE292" s="172"/>
      <c r="AF292" s="172"/>
      <c r="AG292" s="172"/>
      <c r="AH292" s="172"/>
      <c r="AI292" s="172"/>
      <c r="AJ292" s="172"/>
      <c r="AK292" s="175">
        <f>AK$4</f>
        <v>22</v>
      </c>
      <c r="AL292" s="171">
        <f t="shared" ref="AL292:AM292" si="1119">AK292</f>
        <v>22</v>
      </c>
      <c r="AM292" s="171">
        <f t="shared" si="1119"/>
        <v>22</v>
      </c>
      <c r="AW292" s="171">
        <f>AM292</f>
        <v>22</v>
      </c>
      <c r="AX292" s="171">
        <f>AW292</f>
        <v>22</v>
      </c>
      <c r="AY292" s="171">
        <f t="shared" ref="AY292:BH292" si="1120">AX292</f>
        <v>22</v>
      </c>
      <c r="AZ292" s="171">
        <f t="shared" si="1120"/>
        <v>22</v>
      </c>
      <c r="BA292" s="171">
        <f t="shared" si="1120"/>
        <v>22</v>
      </c>
      <c r="BB292" s="171">
        <f t="shared" si="1120"/>
        <v>22</v>
      </c>
      <c r="BC292" s="171">
        <f t="shared" si="1120"/>
        <v>22</v>
      </c>
      <c r="BD292" s="171">
        <f t="shared" si="1120"/>
        <v>22</v>
      </c>
      <c r="BE292" s="171">
        <f t="shared" si="1120"/>
        <v>22</v>
      </c>
      <c r="BF292" s="171">
        <f t="shared" si="1120"/>
        <v>22</v>
      </c>
      <c r="BG292" s="171">
        <f t="shared" si="1120"/>
        <v>22</v>
      </c>
      <c r="BH292" s="171">
        <f t="shared" si="1120"/>
        <v>22</v>
      </c>
    </row>
    <row r="293" spans="4:60" ht="18" customHeight="1" x14ac:dyDescent="0.25">
      <c r="D293" s="114"/>
      <c r="E293" s="114" t="s">
        <v>239</v>
      </c>
      <c r="AB293" s="171"/>
      <c r="AC293" s="114"/>
      <c r="AD293" s="158"/>
      <c r="AE293" s="172"/>
      <c r="AF293" s="172"/>
      <c r="AG293" s="172"/>
      <c r="AH293" s="172"/>
      <c r="AI293" s="172"/>
      <c r="AJ293" s="172"/>
      <c r="AK293" s="171">
        <f t="shared" ref="AK293" si="1121">ROUNDUP((AK$4+1-AK292)/12,0)</f>
        <v>1</v>
      </c>
      <c r="AL293" s="171">
        <f t="shared" ref="AL293" si="1122">ROUNDUP((AL$4+1-AL292)/12,0)</f>
        <v>1</v>
      </c>
      <c r="AM293" s="171">
        <f t="shared" ref="AM293" si="1123">ROUNDUP((AM$4+1-AM292)/12,0)</f>
        <v>1</v>
      </c>
      <c r="AW293" s="171">
        <f>ROUNDUP((AW$4+1-AW292)/12,0)</f>
        <v>1</v>
      </c>
      <c r="AX293" s="171">
        <f t="shared" ref="AX293" si="1124">ROUNDUP((AX$4+1-AX292)/12,0)</f>
        <v>1</v>
      </c>
      <c r="AY293" s="171">
        <f t="shared" ref="AY293" si="1125">ROUNDUP((AY$4+1-AY292)/12,0)</f>
        <v>1</v>
      </c>
      <c r="AZ293" s="171">
        <f t="shared" ref="AZ293" si="1126">ROUNDUP((AZ$4+1-AZ292)/12,0)</f>
        <v>1</v>
      </c>
      <c r="BA293" s="171">
        <f t="shared" ref="BA293" si="1127">ROUNDUP((BA$4+1-BA292)/12,0)</f>
        <v>1</v>
      </c>
      <c r="BB293" s="171">
        <f t="shared" ref="BB293" si="1128">ROUNDUP((BB$4+1-BB292)/12,0)</f>
        <v>1</v>
      </c>
      <c r="BC293" s="171">
        <f t="shared" ref="BC293" si="1129">ROUNDUP((BC$4+1-BC292)/12,0)</f>
        <v>1</v>
      </c>
      <c r="BD293" s="171">
        <f t="shared" ref="BD293" si="1130">ROUNDUP((BD$4+1-BD292)/12,0)</f>
        <v>1</v>
      </c>
      <c r="BE293" s="171">
        <f t="shared" ref="BE293" si="1131">ROUNDUP((BE$4+1-BE292)/12,0)</f>
        <v>1</v>
      </c>
      <c r="BF293" s="171">
        <f t="shared" ref="BF293" si="1132">ROUNDUP((BF$4+1-BF292)/12,0)</f>
        <v>2</v>
      </c>
      <c r="BG293" s="171">
        <f t="shared" ref="BG293" si="1133">ROUNDUP((BG$4+1-BG292)/12,0)</f>
        <v>2</v>
      </c>
      <c r="BH293" s="171">
        <f t="shared" ref="BH293" si="1134">ROUNDUP((BH$4+1-BH292)/12,0)</f>
        <v>2</v>
      </c>
    </row>
    <row r="294" spans="4:60" s="114" customFormat="1" ht="18" customHeight="1" x14ac:dyDescent="0.25">
      <c r="E294" s="114" t="s">
        <v>237</v>
      </c>
      <c r="AB294" s="171"/>
      <c r="AD294" s="158"/>
      <c r="AE294" s="172"/>
      <c r="AF294" s="172"/>
      <c r="AG294" s="172"/>
      <c r="AH294" s="172"/>
      <c r="AI294" s="172"/>
      <c r="AJ294" s="172"/>
      <c r="AK294" s="171">
        <f>VDB(AK289,0,AK290,AK293-1,AK293,AK291,FALSE)</f>
        <v>428.57142857142856</v>
      </c>
      <c r="AL294" s="171">
        <f t="shared" ref="AL294" si="1135">VDB(AL289,0,AL290,AL293-1,AL293,AL291,FALSE)</f>
        <v>428.57142857142856</v>
      </c>
      <c r="AM294" s="171">
        <f t="shared" ref="AM294" si="1136">VDB(AM289,0,AM290,AM293-1,AM293,AM291,FALSE)</f>
        <v>428.57142857142856</v>
      </c>
      <c r="AW294" s="171">
        <f t="shared" ref="AW294" si="1137">VDB(AW289,0,AW290,AW293-1,AW293,AW291,FALSE)</f>
        <v>428.57142857142856</v>
      </c>
      <c r="AX294" s="171">
        <f t="shared" ref="AX294" si="1138">VDB(AX289,0,AX290,AX293-1,AX293,AX291,FALSE)</f>
        <v>428.57142857142856</v>
      </c>
      <c r="AY294" s="171">
        <f t="shared" ref="AY294" si="1139">VDB(AY289,0,AY290,AY293-1,AY293,AY291,FALSE)</f>
        <v>428.57142857142856</v>
      </c>
      <c r="AZ294" s="171">
        <f t="shared" ref="AZ294" si="1140">VDB(AZ289,0,AZ290,AZ293-1,AZ293,AZ291,FALSE)</f>
        <v>428.57142857142856</v>
      </c>
      <c r="BA294" s="171">
        <f t="shared" ref="BA294" si="1141">VDB(BA289,0,BA290,BA293-1,BA293,BA291,FALSE)</f>
        <v>428.57142857142856</v>
      </c>
      <c r="BB294" s="171">
        <f t="shared" ref="BB294" si="1142">VDB(BB289,0,BB290,BB293-1,BB293,BB291,FALSE)</f>
        <v>428.57142857142856</v>
      </c>
      <c r="BC294" s="171">
        <f t="shared" ref="BC294" si="1143">VDB(BC289,0,BC290,BC293-1,BC293,BC291,FALSE)</f>
        <v>428.57142857142856</v>
      </c>
      <c r="BD294" s="171">
        <f t="shared" ref="BD294" si="1144">VDB(BD289,0,BD290,BD293-1,BD293,BD291,FALSE)</f>
        <v>428.57142857142856</v>
      </c>
      <c r="BE294" s="171">
        <f t="shared" ref="BE294" si="1145">VDB(BE289,0,BE290,BE293-1,BE293,BE291,FALSE)</f>
        <v>428.57142857142856</v>
      </c>
      <c r="BF294" s="171">
        <f t="shared" ref="BF294" si="1146">VDB(BF289,0,BF290,BF293-1,BF293,BF291,FALSE)</f>
        <v>428.57142857142861</v>
      </c>
      <c r="BG294" s="171">
        <f t="shared" ref="BG294" si="1147">VDB(BG289,0,BG290,BG293-1,BG293,BG291,FALSE)</f>
        <v>428.57142857142861</v>
      </c>
      <c r="BH294" s="171">
        <f t="shared" ref="BH294" si="1148">VDB(BH289,0,BH290,BH293-1,BH293,BH291,FALSE)</f>
        <v>428.57142857142861</v>
      </c>
    </row>
    <row r="295" spans="4:60" s="114" customFormat="1" ht="18" customHeight="1" x14ac:dyDescent="0.25">
      <c r="E295" s="114" t="s">
        <v>238</v>
      </c>
      <c r="AB295" s="171"/>
      <c r="AD295" s="158"/>
      <c r="AE295" s="172"/>
      <c r="AF295" s="172"/>
      <c r="AG295" s="172"/>
      <c r="AH295" s="172"/>
      <c r="AI295" s="172"/>
      <c r="AJ295" s="172"/>
      <c r="AK295" s="171">
        <f>AK294/12</f>
        <v>35.714285714285715</v>
      </c>
      <c r="AL295" s="171">
        <f t="shared" ref="AL295" si="1149">AL294/12</f>
        <v>35.714285714285715</v>
      </c>
      <c r="AM295" s="171">
        <f t="shared" ref="AM295" si="1150">AM294/12</f>
        <v>35.714285714285715</v>
      </c>
      <c r="AW295" s="171">
        <f t="shared" ref="AW295" si="1151">AW294/12</f>
        <v>35.714285714285715</v>
      </c>
      <c r="AX295" s="171">
        <f t="shared" ref="AX295" si="1152">AX294/12</f>
        <v>35.714285714285715</v>
      </c>
      <c r="AY295" s="171">
        <f t="shared" ref="AY295" si="1153">AY294/12</f>
        <v>35.714285714285715</v>
      </c>
      <c r="AZ295" s="171">
        <f t="shared" ref="AZ295" si="1154">AZ294/12</f>
        <v>35.714285714285715</v>
      </c>
      <c r="BA295" s="171">
        <f t="shared" ref="BA295" si="1155">BA294/12</f>
        <v>35.714285714285715</v>
      </c>
      <c r="BB295" s="171">
        <f t="shared" ref="BB295" si="1156">BB294/12</f>
        <v>35.714285714285715</v>
      </c>
      <c r="BC295" s="171">
        <f t="shared" ref="BC295" si="1157">BC294/12</f>
        <v>35.714285714285715</v>
      </c>
      <c r="BD295" s="171">
        <f t="shared" ref="BD295" si="1158">BD294/12</f>
        <v>35.714285714285715</v>
      </c>
      <c r="BE295" s="171">
        <f t="shared" ref="BE295" si="1159">BE294/12</f>
        <v>35.714285714285715</v>
      </c>
      <c r="BF295" s="171">
        <f t="shared" ref="BF295" si="1160">BF294/12</f>
        <v>35.714285714285715</v>
      </c>
      <c r="BG295" s="171">
        <f t="shared" ref="BG295" si="1161">BG294/12</f>
        <v>35.714285714285715</v>
      </c>
      <c r="BH295" s="171">
        <f t="shared" ref="BH295" si="1162">BH294/12</f>
        <v>35.714285714285715</v>
      </c>
    </row>
    <row r="296" spans="4:60" s="114" customFormat="1" ht="18" customHeight="1" x14ac:dyDescent="0.25">
      <c r="AB296" s="171"/>
      <c r="AD296" s="158"/>
      <c r="AE296" s="172"/>
      <c r="AF296" s="172"/>
      <c r="AG296" s="172"/>
      <c r="AH296" s="172"/>
      <c r="AI296" s="172"/>
      <c r="AJ296" s="172"/>
      <c r="AK296" s="172"/>
      <c r="AL296" s="172"/>
      <c r="AM296" s="172"/>
      <c r="AW296" s="171"/>
      <c r="AY296" s="158"/>
      <c r="AZ296" s="172"/>
      <c r="BA296" s="172"/>
      <c r="BB296" s="172"/>
      <c r="BC296" s="172"/>
      <c r="BD296" s="172"/>
      <c r="BE296" s="172"/>
      <c r="BF296" s="172"/>
      <c r="BG296" s="172"/>
      <c r="BH296" s="172"/>
    </row>
    <row r="297" spans="4:60" s="114" customFormat="1" ht="18" customHeight="1" thickBot="1" x14ac:dyDescent="0.3">
      <c r="D297" s="114" t="s">
        <v>318</v>
      </c>
      <c r="AB297" s="171"/>
      <c r="AC297" s="171"/>
      <c r="AD297" s="171"/>
      <c r="AE297" s="171"/>
      <c r="AF297" s="171"/>
      <c r="AG297" s="171"/>
      <c r="AH297" s="171"/>
      <c r="AI297" s="171"/>
      <c r="AJ297" s="171"/>
      <c r="AK297" s="171"/>
      <c r="AL297" s="171"/>
      <c r="AM297" s="171"/>
      <c r="AW297" s="171"/>
      <c r="AY297" s="158"/>
      <c r="AZ297" s="172"/>
      <c r="BA297" s="172"/>
      <c r="BB297" s="172"/>
      <c r="BC297" s="172"/>
      <c r="BD297" s="172"/>
      <c r="BE297" s="172"/>
      <c r="BF297" s="172"/>
      <c r="BG297" s="172"/>
      <c r="BH297" s="172"/>
    </row>
    <row r="298" spans="4:60" s="114" customFormat="1" ht="18" customHeight="1" thickBot="1" x14ac:dyDescent="0.3">
      <c r="E298" s="114" t="s">
        <v>313</v>
      </c>
      <c r="AB298" s="171"/>
      <c r="AC298" s="171"/>
      <c r="AD298" s="171"/>
      <c r="AE298" s="171"/>
      <c r="AF298" s="171"/>
      <c r="AG298" s="171"/>
      <c r="AH298" s="171"/>
      <c r="AI298" s="171"/>
      <c r="AJ298" s="171"/>
      <c r="AK298" s="171"/>
      <c r="AL298" s="171"/>
      <c r="AM298" s="171"/>
      <c r="AW298" s="173">
        <f>AW$257</f>
        <v>3000</v>
      </c>
      <c r="AX298" s="171">
        <f t="shared" ref="AX298:BH298" si="1163">AW298</f>
        <v>3000</v>
      </c>
      <c r="AY298" s="171">
        <f t="shared" si="1163"/>
        <v>3000</v>
      </c>
      <c r="AZ298" s="171">
        <f t="shared" si="1163"/>
        <v>3000</v>
      </c>
      <c r="BA298" s="171">
        <f t="shared" si="1163"/>
        <v>3000</v>
      </c>
      <c r="BB298" s="171">
        <f t="shared" si="1163"/>
        <v>3000</v>
      </c>
      <c r="BC298" s="171">
        <f t="shared" si="1163"/>
        <v>3000</v>
      </c>
      <c r="BD298" s="171">
        <f t="shared" si="1163"/>
        <v>3000</v>
      </c>
      <c r="BE298" s="171">
        <f t="shared" si="1163"/>
        <v>3000</v>
      </c>
      <c r="BF298" s="171">
        <f t="shared" si="1163"/>
        <v>3000</v>
      </c>
      <c r="BG298" s="171">
        <f t="shared" si="1163"/>
        <v>3000</v>
      </c>
      <c r="BH298" s="171">
        <f t="shared" si="1163"/>
        <v>3000</v>
      </c>
    </row>
    <row r="299" spans="4:60" s="114" customFormat="1" ht="18" customHeight="1" thickBot="1" x14ac:dyDescent="0.3">
      <c r="E299" s="114" t="s">
        <v>236</v>
      </c>
      <c r="AB299" s="171"/>
      <c r="AC299" s="171"/>
      <c r="AD299" s="171"/>
      <c r="AE299" s="171"/>
      <c r="AF299" s="171"/>
      <c r="AG299" s="171"/>
      <c r="AH299" s="171"/>
      <c r="AI299" s="171"/>
      <c r="AJ299" s="171"/>
      <c r="AK299" s="171"/>
      <c r="AL299" s="171"/>
      <c r="AM299" s="171"/>
      <c r="AW299" s="175">
        <f>$D$253</f>
        <v>7</v>
      </c>
      <c r="AX299" s="171">
        <f t="shared" ref="AX299:BH299" si="1164">AW299</f>
        <v>7</v>
      </c>
      <c r="AY299" s="171">
        <f t="shared" si="1164"/>
        <v>7</v>
      </c>
      <c r="AZ299" s="171">
        <f t="shared" si="1164"/>
        <v>7</v>
      </c>
      <c r="BA299" s="171">
        <f t="shared" si="1164"/>
        <v>7</v>
      </c>
      <c r="BB299" s="171">
        <f t="shared" si="1164"/>
        <v>7</v>
      </c>
      <c r="BC299" s="171">
        <f t="shared" si="1164"/>
        <v>7</v>
      </c>
      <c r="BD299" s="171">
        <f t="shared" si="1164"/>
        <v>7</v>
      </c>
      <c r="BE299" s="171">
        <f t="shared" si="1164"/>
        <v>7</v>
      </c>
      <c r="BF299" s="171">
        <f t="shared" si="1164"/>
        <v>7</v>
      </c>
      <c r="BG299" s="171">
        <f t="shared" si="1164"/>
        <v>7</v>
      </c>
      <c r="BH299" s="171">
        <f t="shared" si="1164"/>
        <v>7</v>
      </c>
    </row>
    <row r="300" spans="4:60" s="114" customFormat="1" ht="18" customHeight="1" thickBot="1" x14ac:dyDescent="0.3">
      <c r="E300" s="114" t="s">
        <v>157</v>
      </c>
      <c r="AB300" s="171"/>
      <c r="AC300" s="171"/>
      <c r="AD300" s="171"/>
      <c r="AE300" s="171"/>
      <c r="AF300" s="171"/>
      <c r="AG300" s="171"/>
      <c r="AH300" s="171"/>
      <c r="AI300" s="171"/>
      <c r="AJ300" s="171"/>
      <c r="AK300" s="171"/>
      <c r="AL300" s="171"/>
      <c r="AM300" s="171"/>
      <c r="AW300" s="177">
        <v>1</v>
      </c>
      <c r="AX300" s="172">
        <f t="shared" ref="AX300:BH300" si="1165">AW300</f>
        <v>1</v>
      </c>
      <c r="AY300" s="172">
        <f t="shared" si="1165"/>
        <v>1</v>
      </c>
      <c r="AZ300" s="172">
        <f t="shared" si="1165"/>
        <v>1</v>
      </c>
      <c r="BA300" s="172">
        <f t="shared" si="1165"/>
        <v>1</v>
      </c>
      <c r="BB300" s="172">
        <f t="shared" si="1165"/>
        <v>1</v>
      </c>
      <c r="BC300" s="172">
        <f t="shared" si="1165"/>
        <v>1</v>
      </c>
      <c r="BD300" s="172">
        <f t="shared" si="1165"/>
        <v>1</v>
      </c>
      <c r="BE300" s="172">
        <f t="shared" si="1165"/>
        <v>1</v>
      </c>
      <c r="BF300" s="172">
        <f t="shared" si="1165"/>
        <v>1</v>
      </c>
      <c r="BG300" s="172">
        <f t="shared" si="1165"/>
        <v>1</v>
      </c>
      <c r="BH300" s="172">
        <f t="shared" si="1165"/>
        <v>1</v>
      </c>
    </row>
    <row r="301" spans="4:60" s="114" customFormat="1" ht="18" customHeight="1" thickBot="1" x14ac:dyDescent="0.3">
      <c r="E301" s="114" t="s">
        <v>315</v>
      </c>
      <c r="AB301" s="171"/>
      <c r="AC301" s="171"/>
      <c r="AD301" s="171"/>
      <c r="AE301" s="171"/>
      <c r="AF301" s="171"/>
      <c r="AG301" s="171"/>
      <c r="AH301" s="171"/>
      <c r="AI301" s="171"/>
      <c r="AJ301" s="171"/>
      <c r="AK301" s="171"/>
      <c r="AL301" s="171"/>
      <c r="AM301" s="171"/>
      <c r="AW301" s="175">
        <f>AW$4</f>
        <v>25</v>
      </c>
      <c r="AX301" s="171">
        <f>AW301</f>
        <v>25</v>
      </c>
      <c r="AY301" s="171">
        <f t="shared" ref="AY301:BH301" si="1166">AX301</f>
        <v>25</v>
      </c>
      <c r="AZ301" s="171">
        <f t="shared" si="1166"/>
        <v>25</v>
      </c>
      <c r="BA301" s="171">
        <f t="shared" si="1166"/>
        <v>25</v>
      </c>
      <c r="BB301" s="171">
        <f t="shared" si="1166"/>
        <v>25</v>
      </c>
      <c r="BC301" s="171">
        <f t="shared" si="1166"/>
        <v>25</v>
      </c>
      <c r="BD301" s="171">
        <f t="shared" si="1166"/>
        <v>25</v>
      </c>
      <c r="BE301" s="171">
        <f t="shared" si="1166"/>
        <v>25</v>
      </c>
      <c r="BF301" s="171">
        <f t="shared" si="1166"/>
        <v>25</v>
      </c>
      <c r="BG301" s="171">
        <f t="shared" si="1166"/>
        <v>25</v>
      </c>
      <c r="BH301" s="171">
        <f t="shared" si="1166"/>
        <v>25</v>
      </c>
    </row>
    <row r="302" spans="4:60" ht="18" customHeight="1" x14ac:dyDescent="0.25">
      <c r="D302" s="114"/>
      <c r="E302" s="114" t="s">
        <v>239</v>
      </c>
      <c r="AB302" s="171"/>
      <c r="AC302" s="171"/>
      <c r="AD302" s="171"/>
      <c r="AE302" s="171"/>
      <c r="AF302" s="171"/>
      <c r="AG302" s="171"/>
      <c r="AH302" s="171"/>
      <c r="AI302" s="171"/>
      <c r="AJ302" s="171"/>
      <c r="AK302" s="171"/>
      <c r="AL302" s="171"/>
      <c r="AM302" s="171"/>
      <c r="AW302" s="171">
        <f>ROUNDUP((AW$4+1-AW301)/12,0)</f>
        <v>1</v>
      </c>
      <c r="AX302" s="171">
        <f t="shared" ref="AX302" si="1167">ROUNDUP((AX$4+1-AX301)/12,0)</f>
        <v>1</v>
      </c>
      <c r="AY302" s="171">
        <f t="shared" ref="AY302" si="1168">ROUNDUP((AY$4+1-AY301)/12,0)</f>
        <v>1</v>
      </c>
      <c r="AZ302" s="171">
        <f t="shared" ref="AZ302" si="1169">ROUNDUP((AZ$4+1-AZ301)/12,0)</f>
        <v>1</v>
      </c>
      <c r="BA302" s="171">
        <f t="shared" ref="BA302" si="1170">ROUNDUP((BA$4+1-BA301)/12,0)</f>
        <v>1</v>
      </c>
      <c r="BB302" s="171">
        <f t="shared" ref="BB302" si="1171">ROUNDUP((BB$4+1-BB301)/12,0)</f>
        <v>1</v>
      </c>
      <c r="BC302" s="171">
        <f t="shared" ref="BC302" si="1172">ROUNDUP((BC$4+1-BC301)/12,0)</f>
        <v>1</v>
      </c>
      <c r="BD302" s="171">
        <f t="shared" ref="BD302" si="1173">ROUNDUP((BD$4+1-BD301)/12,0)</f>
        <v>1</v>
      </c>
      <c r="BE302" s="171">
        <f t="shared" ref="BE302" si="1174">ROUNDUP((BE$4+1-BE301)/12,0)</f>
        <v>1</v>
      </c>
      <c r="BF302" s="171">
        <f t="shared" ref="BF302" si="1175">ROUNDUP((BF$4+1-BF301)/12,0)</f>
        <v>1</v>
      </c>
      <c r="BG302" s="171">
        <f t="shared" ref="BG302" si="1176">ROUNDUP((BG$4+1-BG301)/12,0)</f>
        <v>1</v>
      </c>
      <c r="BH302" s="171">
        <f t="shared" ref="BH302" si="1177">ROUNDUP((BH$4+1-BH301)/12,0)</f>
        <v>1</v>
      </c>
    </row>
    <row r="303" spans="4:60" s="114" customFormat="1" ht="18" customHeight="1" x14ac:dyDescent="0.25">
      <c r="E303" s="114" t="s">
        <v>237</v>
      </c>
      <c r="AB303" s="171"/>
      <c r="AC303" s="171"/>
      <c r="AD303" s="171"/>
      <c r="AE303" s="171"/>
      <c r="AF303" s="171"/>
      <c r="AG303" s="171"/>
      <c r="AH303" s="171"/>
      <c r="AI303" s="171"/>
      <c r="AJ303" s="171"/>
      <c r="AK303" s="171"/>
      <c r="AL303" s="171"/>
      <c r="AM303" s="171"/>
      <c r="AW303" s="171">
        <f t="shared" ref="AW303" si="1178">VDB(AW298,0,AW299,AW302-1,AW302,AW300,FALSE)</f>
        <v>428.57142857142856</v>
      </c>
      <c r="AX303" s="171">
        <f t="shared" ref="AX303" si="1179">VDB(AX298,0,AX299,AX302-1,AX302,AX300,FALSE)</f>
        <v>428.57142857142856</v>
      </c>
      <c r="AY303" s="171">
        <f t="shared" ref="AY303" si="1180">VDB(AY298,0,AY299,AY302-1,AY302,AY300,FALSE)</f>
        <v>428.57142857142856</v>
      </c>
      <c r="AZ303" s="171">
        <f t="shared" ref="AZ303" si="1181">VDB(AZ298,0,AZ299,AZ302-1,AZ302,AZ300,FALSE)</f>
        <v>428.57142857142856</v>
      </c>
      <c r="BA303" s="171">
        <f t="shared" ref="BA303" si="1182">VDB(BA298,0,BA299,BA302-1,BA302,BA300,FALSE)</f>
        <v>428.57142857142856</v>
      </c>
      <c r="BB303" s="171">
        <f t="shared" ref="BB303" si="1183">VDB(BB298,0,BB299,BB302-1,BB302,BB300,FALSE)</f>
        <v>428.57142857142856</v>
      </c>
      <c r="BC303" s="171">
        <f t="shared" ref="BC303" si="1184">VDB(BC298,0,BC299,BC302-1,BC302,BC300,FALSE)</f>
        <v>428.57142857142856</v>
      </c>
      <c r="BD303" s="171">
        <f t="shared" ref="BD303" si="1185">VDB(BD298,0,BD299,BD302-1,BD302,BD300,FALSE)</f>
        <v>428.57142857142856</v>
      </c>
      <c r="BE303" s="171">
        <f t="shared" ref="BE303" si="1186">VDB(BE298,0,BE299,BE302-1,BE302,BE300,FALSE)</f>
        <v>428.57142857142856</v>
      </c>
      <c r="BF303" s="171">
        <f t="shared" ref="BF303" si="1187">VDB(BF298,0,BF299,BF302-1,BF302,BF300,FALSE)</f>
        <v>428.57142857142856</v>
      </c>
      <c r="BG303" s="171">
        <f t="shared" ref="BG303" si="1188">VDB(BG298,0,BG299,BG302-1,BG302,BG300,FALSE)</f>
        <v>428.57142857142856</v>
      </c>
      <c r="BH303" s="171">
        <f t="shared" ref="BH303" si="1189">VDB(BH298,0,BH299,BH302-1,BH302,BH300,FALSE)</f>
        <v>428.57142857142856</v>
      </c>
    </row>
    <row r="304" spans="4:60" s="114" customFormat="1" ht="18" customHeight="1" x14ac:dyDescent="0.25">
      <c r="E304" s="114" t="s">
        <v>238</v>
      </c>
      <c r="AB304" s="171"/>
      <c r="AC304" s="171"/>
      <c r="AD304" s="171"/>
      <c r="AE304" s="171"/>
      <c r="AF304" s="171"/>
      <c r="AG304" s="171"/>
      <c r="AH304" s="171"/>
      <c r="AI304" s="171"/>
      <c r="AJ304" s="171"/>
      <c r="AK304" s="171"/>
      <c r="AL304" s="171"/>
      <c r="AM304" s="171"/>
      <c r="AW304" s="171">
        <f t="shared" ref="AW304" si="1190">AW303/12</f>
        <v>35.714285714285715</v>
      </c>
      <c r="AX304" s="171">
        <f t="shared" ref="AX304" si="1191">AX303/12</f>
        <v>35.714285714285715</v>
      </c>
      <c r="AY304" s="171">
        <f t="shared" ref="AY304" si="1192">AY303/12</f>
        <v>35.714285714285715</v>
      </c>
      <c r="AZ304" s="171">
        <f t="shared" ref="AZ304" si="1193">AZ303/12</f>
        <v>35.714285714285715</v>
      </c>
      <c r="BA304" s="171">
        <f t="shared" ref="BA304" si="1194">BA303/12</f>
        <v>35.714285714285715</v>
      </c>
      <c r="BB304" s="171">
        <f t="shared" ref="BB304" si="1195">BB303/12</f>
        <v>35.714285714285715</v>
      </c>
      <c r="BC304" s="171">
        <f t="shared" ref="BC304" si="1196">BC303/12</f>
        <v>35.714285714285715</v>
      </c>
      <c r="BD304" s="171">
        <f t="shared" ref="BD304" si="1197">BD303/12</f>
        <v>35.714285714285715</v>
      </c>
      <c r="BE304" s="171">
        <f t="shared" ref="BE304" si="1198">BE303/12</f>
        <v>35.714285714285715</v>
      </c>
      <c r="BF304" s="171">
        <f t="shared" ref="BF304" si="1199">BF303/12</f>
        <v>35.714285714285715</v>
      </c>
      <c r="BG304" s="171">
        <f t="shared" ref="BG304" si="1200">BG303/12</f>
        <v>35.714285714285715</v>
      </c>
      <c r="BH304" s="171">
        <f t="shared" ref="BH304" si="1201">BH303/12</f>
        <v>35.714285714285715</v>
      </c>
    </row>
    <row r="305" spans="4:60" s="114" customFormat="1" ht="18" customHeight="1" x14ac:dyDescent="0.25">
      <c r="AB305" s="171"/>
      <c r="AC305" s="171"/>
      <c r="AD305" s="171"/>
      <c r="AE305" s="171"/>
      <c r="AF305" s="171"/>
      <c r="AG305" s="171"/>
      <c r="AH305" s="171"/>
      <c r="AI305" s="171"/>
      <c r="AJ305" s="171"/>
      <c r="AK305" s="171"/>
      <c r="AL305" s="171"/>
      <c r="AM305" s="171"/>
      <c r="AW305" s="171"/>
      <c r="AY305" s="158"/>
      <c r="AZ305" s="172"/>
      <c r="BA305" s="172"/>
      <c r="BB305" s="172"/>
      <c r="BC305" s="172"/>
      <c r="BD305" s="172"/>
      <c r="BE305" s="172"/>
      <c r="BF305" s="172"/>
      <c r="BG305" s="172"/>
      <c r="BH305" s="172"/>
    </row>
    <row r="306" spans="4:60" s="114" customFormat="1" ht="18" customHeight="1" thickBot="1" x14ac:dyDescent="0.3">
      <c r="D306" s="114" t="s">
        <v>319</v>
      </c>
      <c r="AB306" s="171"/>
      <c r="AC306" s="171"/>
      <c r="AD306" s="171"/>
      <c r="AE306" s="171"/>
      <c r="AF306" s="171"/>
      <c r="AG306" s="171"/>
      <c r="AH306" s="171"/>
      <c r="AI306" s="171"/>
      <c r="AJ306" s="171"/>
      <c r="AK306" s="171"/>
      <c r="AL306" s="171"/>
      <c r="AM306" s="171"/>
      <c r="AW306" s="171"/>
      <c r="AY306" s="158"/>
      <c r="AZ306" s="172"/>
      <c r="BA306" s="172"/>
      <c r="BB306" s="172"/>
      <c r="BC306" s="172"/>
      <c r="BD306" s="172"/>
      <c r="BE306" s="172"/>
      <c r="BF306" s="172"/>
      <c r="BG306" s="172"/>
      <c r="BH306" s="172"/>
    </row>
    <row r="307" spans="4:60" s="114" customFormat="1" ht="18" customHeight="1" thickBot="1" x14ac:dyDescent="0.3">
      <c r="E307" s="114" t="s">
        <v>313</v>
      </c>
      <c r="AB307" s="171"/>
      <c r="AC307" s="171"/>
      <c r="AD307" s="171"/>
      <c r="AE307" s="171"/>
      <c r="AF307" s="171"/>
      <c r="AG307" s="171"/>
      <c r="AH307" s="171"/>
      <c r="AI307" s="171"/>
      <c r="AJ307" s="171"/>
      <c r="AK307" s="171"/>
      <c r="AL307" s="171"/>
      <c r="AM307" s="171"/>
      <c r="AW307" s="171"/>
      <c r="AY307" s="158"/>
      <c r="AZ307" s="173">
        <f>AZ$257</f>
        <v>3000</v>
      </c>
      <c r="BA307" s="171">
        <f t="shared" ref="BA307:BH307" si="1202">AZ307</f>
        <v>3000</v>
      </c>
      <c r="BB307" s="171">
        <f t="shared" si="1202"/>
        <v>3000</v>
      </c>
      <c r="BC307" s="171">
        <f t="shared" si="1202"/>
        <v>3000</v>
      </c>
      <c r="BD307" s="171">
        <f t="shared" si="1202"/>
        <v>3000</v>
      </c>
      <c r="BE307" s="171">
        <f t="shared" si="1202"/>
        <v>3000</v>
      </c>
      <c r="BF307" s="171">
        <f t="shared" si="1202"/>
        <v>3000</v>
      </c>
      <c r="BG307" s="171">
        <f t="shared" si="1202"/>
        <v>3000</v>
      </c>
      <c r="BH307" s="171">
        <f t="shared" si="1202"/>
        <v>3000</v>
      </c>
    </row>
    <row r="308" spans="4:60" s="114" customFormat="1" ht="18" customHeight="1" thickBot="1" x14ac:dyDescent="0.3">
      <c r="E308" s="114" t="s">
        <v>236</v>
      </c>
      <c r="AB308" s="171"/>
      <c r="AC308" s="171"/>
      <c r="AD308" s="171"/>
      <c r="AE308" s="171"/>
      <c r="AF308" s="171"/>
      <c r="AG308" s="171"/>
      <c r="AH308" s="171"/>
      <c r="AI308" s="171"/>
      <c r="AJ308" s="171"/>
      <c r="AK308" s="171"/>
      <c r="AL308" s="171"/>
      <c r="AM308" s="171"/>
      <c r="AW308" s="171"/>
      <c r="AY308" s="158"/>
      <c r="AZ308" s="175">
        <f>$D$253</f>
        <v>7</v>
      </c>
      <c r="BA308" s="171">
        <f t="shared" ref="BA308:BH308" si="1203">AZ308</f>
        <v>7</v>
      </c>
      <c r="BB308" s="171">
        <f t="shared" si="1203"/>
        <v>7</v>
      </c>
      <c r="BC308" s="171">
        <f t="shared" si="1203"/>
        <v>7</v>
      </c>
      <c r="BD308" s="171">
        <f t="shared" si="1203"/>
        <v>7</v>
      </c>
      <c r="BE308" s="171">
        <f t="shared" si="1203"/>
        <v>7</v>
      </c>
      <c r="BF308" s="171">
        <f t="shared" si="1203"/>
        <v>7</v>
      </c>
      <c r="BG308" s="171">
        <f t="shared" si="1203"/>
        <v>7</v>
      </c>
      <c r="BH308" s="171">
        <f t="shared" si="1203"/>
        <v>7</v>
      </c>
    </row>
    <row r="309" spans="4:60" s="114" customFormat="1" ht="18" customHeight="1" thickBot="1" x14ac:dyDescent="0.3">
      <c r="E309" s="114" t="s">
        <v>157</v>
      </c>
      <c r="AB309" s="171"/>
      <c r="AC309" s="171"/>
      <c r="AD309" s="171"/>
      <c r="AE309" s="171"/>
      <c r="AF309" s="171"/>
      <c r="AG309" s="171"/>
      <c r="AH309" s="171"/>
      <c r="AI309" s="171"/>
      <c r="AJ309" s="171"/>
      <c r="AK309" s="171"/>
      <c r="AL309" s="171"/>
      <c r="AM309" s="171"/>
      <c r="AW309" s="171"/>
      <c r="AY309" s="158"/>
      <c r="AZ309" s="177">
        <v>1</v>
      </c>
      <c r="BA309" s="172">
        <f t="shared" ref="BA309:BH309" si="1204">AZ309</f>
        <v>1</v>
      </c>
      <c r="BB309" s="172">
        <f t="shared" si="1204"/>
        <v>1</v>
      </c>
      <c r="BC309" s="172">
        <f t="shared" si="1204"/>
        <v>1</v>
      </c>
      <c r="BD309" s="172">
        <f t="shared" si="1204"/>
        <v>1</v>
      </c>
      <c r="BE309" s="172">
        <f t="shared" si="1204"/>
        <v>1</v>
      </c>
      <c r="BF309" s="172">
        <f t="shared" si="1204"/>
        <v>1</v>
      </c>
      <c r="BG309" s="172">
        <f t="shared" si="1204"/>
        <v>1</v>
      </c>
      <c r="BH309" s="172">
        <f t="shared" si="1204"/>
        <v>1</v>
      </c>
    </row>
    <row r="310" spans="4:60" s="114" customFormat="1" ht="18" customHeight="1" thickBot="1" x14ac:dyDescent="0.3">
      <c r="E310" s="114" t="s">
        <v>315</v>
      </c>
      <c r="AB310" s="171"/>
      <c r="AC310" s="171"/>
      <c r="AD310" s="171"/>
      <c r="AE310" s="171"/>
      <c r="AF310" s="171"/>
      <c r="AG310" s="171"/>
      <c r="AH310" s="171"/>
      <c r="AI310" s="171"/>
      <c r="AJ310" s="171"/>
      <c r="AK310" s="171"/>
      <c r="AL310" s="171"/>
      <c r="AM310" s="171"/>
      <c r="AW310" s="171"/>
      <c r="AY310" s="158"/>
      <c r="AZ310" s="175">
        <f>AZ$4</f>
        <v>28</v>
      </c>
      <c r="BA310" s="171">
        <f t="shared" ref="BA310:BH310" si="1205">AZ310</f>
        <v>28</v>
      </c>
      <c r="BB310" s="171">
        <f t="shared" si="1205"/>
        <v>28</v>
      </c>
      <c r="BC310" s="171">
        <f t="shared" si="1205"/>
        <v>28</v>
      </c>
      <c r="BD310" s="171">
        <f t="shared" si="1205"/>
        <v>28</v>
      </c>
      <c r="BE310" s="171">
        <f t="shared" si="1205"/>
        <v>28</v>
      </c>
      <c r="BF310" s="171">
        <f t="shared" si="1205"/>
        <v>28</v>
      </c>
      <c r="BG310" s="171">
        <f t="shared" si="1205"/>
        <v>28</v>
      </c>
      <c r="BH310" s="171">
        <f t="shared" si="1205"/>
        <v>28</v>
      </c>
    </row>
    <row r="311" spans="4:60" ht="18" customHeight="1" x14ac:dyDescent="0.25">
      <c r="D311" s="114"/>
      <c r="E311" s="114" t="s">
        <v>239</v>
      </c>
      <c r="AB311" s="171"/>
      <c r="AC311" s="171"/>
      <c r="AD311" s="171"/>
      <c r="AE311" s="171"/>
      <c r="AF311" s="171"/>
      <c r="AG311" s="171"/>
      <c r="AH311" s="171"/>
      <c r="AI311" s="171"/>
      <c r="AJ311" s="171"/>
      <c r="AK311" s="171"/>
      <c r="AL311" s="171"/>
      <c r="AM311" s="171"/>
      <c r="AN311" s="114"/>
      <c r="AO311" s="114"/>
      <c r="AP311" s="114"/>
      <c r="AQ311" s="114"/>
      <c r="AR311" s="114"/>
      <c r="AS311" s="114"/>
      <c r="AT311" s="114"/>
      <c r="AU311" s="114"/>
      <c r="AV311" s="114"/>
      <c r="AW311" s="171"/>
      <c r="AX311" s="114"/>
      <c r="AY311" s="158"/>
      <c r="AZ311" s="171">
        <f t="shared" ref="AZ311" si="1206">ROUNDUP((AZ$4+1-AZ310)/12,0)</f>
        <v>1</v>
      </c>
      <c r="BA311" s="171">
        <f t="shared" ref="BA311" si="1207">ROUNDUP((BA$4+1-BA310)/12,0)</f>
        <v>1</v>
      </c>
      <c r="BB311" s="171">
        <f t="shared" ref="BB311" si="1208">ROUNDUP((BB$4+1-BB310)/12,0)</f>
        <v>1</v>
      </c>
      <c r="BC311" s="171">
        <f t="shared" ref="BC311" si="1209">ROUNDUP((BC$4+1-BC310)/12,0)</f>
        <v>1</v>
      </c>
      <c r="BD311" s="171">
        <f t="shared" ref="BD311" si="1210">ROUNDUP((BD$4+1-BD310)/12,0)</f>
        <v>1</v>
      </c>
      <c r="BE311" s="171">
        <f t="shared" ref="BE311" si="1211">ROUNDUP((BE$4+1-BE310)/12,0)</f>
        <v>1</v>
      </c>
      <c r="BF311" s="171">
        <f t="shared" ref="BF311" si="1212">ROUNDUP((BF$4+1-BF310)/12,0)</f>
        <v>1</v>
      </c>
      <c r="BG311" s="171">
        <f t="shared" ref="BG311" si="1213">ROUNDUP((BG$4+1-BG310)/12,0)</f>
        <v>1</v>
      </c>
      <c r="BH311" s="171">
        <f t="shared" ref="BH311" si="1214">ROUNDUP((BH$4+1-BH310)/12,0)</f>
        <v>1</v>
      </c>
    </row>
    <row r="312" spans="4:60" s="114" customFormat="1" ht="18" customHeight="1" x14ac:dyDescent="0.25">
      <c r="E312" s="114" t="s">
        <v>237</v>
      </c>
      <c r="AB312" s="171"/>
      <c r="AC312" s="171"/>
      <c r="AD312" s="171"/>
      <c r="AE312" s="171"/>
      <c r="AF312" s="171"/>
      <c r="AG312" s="171"/>
      <c r="AH312" s="171"/>
      <c r="AI312" s="171"/>
      <c r="AJ312" s="171"/>
      <c r="AK312" s="171"/>
      <c r="AL312" s="171"/>
      <c r="AM312" s="171"/>
      <c r="AW312" s="171"/>
      <c r="AY312" s="158"/>
      <c r="AZ312" s="171">
        <f>VDB(AZ307,0,AZ308,AZ311-1,AZ311,AZ309,FALSE)</f>
        <v>428.57142857142856</v>
      </c>
      <c r="BA312" s="171">
        <f t="shared" ref="BA312" si="1215">VDB(BA307,0,BA308,BA311-1,BA311,BA309,FALSE)</f>
        <v>428.57142857142856</v>
      </c>
      <c r="BB312" s="171">
        <f t="shared" ref="BB312" si="1216">VDB(BB307,0,BB308,BB311-1,BB311,BB309,FALSE)</f>
        <v>428.57142857142856</v>
      </c>
      <c r="BC312" s="171">
        <f t="shared" ref="BC312" si="1217">VDB(BC307,0,BC308,BC311-1,BC311,BC309,FALSE)</f>
        <v>428.57142857142856</v>
      </c>
      <c r="BD312" s="171">
        <f t="shared" ref="BD312" si="1218">VDB(BD307,0,BD308,BD311-1,BD311,BD309,FALSE)</f>
        <v>428.57142857142856</v>
      </c>
      <c r="BE312" s="171">
        <f t="shared" ref="BE312" si="1219">VDB(BE307,0,BE308,BE311-1,BE311,BE309,FALSE)</f>
        <v>428.57142857142856</v>
      </c>
      <c r="BF312" s="171">
        <f t="shared" ref="BF312" si="1220">VDB(BF307,0,BF308,BF311-1,BF311,BF309,FALSE)</f>
        <v>428.57142857142856</v>
      </c>
      <c r="BG312" s="171">
        <f t="shared" ref="BG312" si="1221">VDB(BG307,0,BG308,BG311-1,BG311,BG309,FALSE)</f>
        <v>428.57142857142856</v>
      </c>
      <c r="BH312" s="171">
        <f t="shared" ref="BH312" si="1222">VDB(BH307,0,BH308,BH311-1,BH311,BH309,FALSE)</f>
        <v>428.57142857142856</v>
      </c>
    </row>
    <row r="313" spans="4:60" s="114" customFormat="1" ht="18" customHeight="1" x14ac:dyDescent="0.25">
      <c r="E313" s="114" t="s">
        <v>238</v>
      </c>
      <c r="AB313" s="171"/>
      <c r="AC313" s="171"/>
      <c r="AD313" s="171"/>
      <c r="AE313" s="171"/>
      <c r="AF313" s="171"/>
      <c r="AG313" s="171"/>
      <c r="AH313" s="171"/>
      <c r="AI313" s="171"/>
      <c r="AJ313" s="171"/>
      <c r="AK313" s="171"/>
      <c r="AL313" s="171"/>
      <c r="AM313" s="171"/>
      <c r="AW313" s="171"/>
      <c r="AY313" s="158"/>
      <c r="AZ313" s="171">
        <f>AZ312/12</f>
        <v>35.714285714285715</v>
      </c>
      <c r="BA313" s="171">
        <f t="shared" ref="BA313" si="1223">BA312/12</f>
        <v>35.714285714285715</v>
      </c>
      <c r="BB313" s="171">
        <f t="shared" ref="BB313" si="1224">BB312/12</f>
        <v>35.714285714285715</v>
      </c>
      <c r="BC313" s="171">
        <f t="shared" ref="BC313" si="1225">BC312/12</f>
        <v>35.714285714285715</v>
      </c>
      <c r="BD313" s="171">
        <f t="shared" ref="BD313" si="1226">BD312/12</f>
        <v>35.714285714285715</v>
      </c>
      <c r="BE313" s="171">
        <f t="shared" ref="BE313" si="1227">BE312/12</f>
        <v>35.714285714285715</v>
      </c>
      <c r="BF313" s="171">
        <f t="shared" ref="BF313" si="1228">BF312/12</f>
        <v>35.714285714285715</v>
      </c>
      <c r="BG313" s="171">
        <f t="shared" ref="BG313" si="1229">BG312/12</f>
        <v>35.714285714285715</v>
      </c>
      <c r="BH313" s="171">
        <f t="shared" ref="BH313" si="1230">BH312/12</f>
        <v>35.714285714285715</v>
      </c>
    </row>
    <row r="314" spans="4:60" s="114" customFormat="1" ht="18" customHeight="1" x14ac:dyDescent="0.25">
      <c r="AB314" s="171"/>
      <c r="AC314" s="171"/>
      <c r="AD314" s="171"/>
      <c r="AE314" s="171"/>
      <c r="AF314" s="171"/>
      <c r="AG314" s="171"/>
      <c r="AH314" s="171"/>
      <c r="AI314" s="171"/>
      <c r="AJ314" s="171"/>
      <c r="AK314" s="171"/>
      <c r="AL314" s="171"/>
      <c r="AM314" s="171"/>
      <c r="AW314" s="171"/>
      <c r="AY314" s="158"/>
      <c r="AZ314" s="172"/>
      <c r="BA314" s="172"/>
      <c r="BB314" s="172"/>
      <c r="BC314" s="172"/>
      <c r="BD314" s="172"/>
      <c r="BE314" s="172"/>
      <c r="BF314" s="172"/>
      <c r="BG314" s="172"/>
      <c r="BH314" s="172"/>
    </row>
    <row r="315" spans="4:60" s="114" customFormat="1" ht="18" customHeight="1" thickBot="1" x14ac:dyDescent="0.3">
      <c r="D315" s="114" t="s">
        <v>320</v>
      </c>
      <c r="AB315" s="171"/>
      <c r="AC315" s="171"/>
      <c r="AD315" s="171"/>
      <c r="AE315" s="171"/>
      <c r="AF315" s="171"/>
      <c r="AG315" s="171"/>
      <c r="AH315" s="171"/>
      <c r="AI315" s="171"/>
      <c r="AJ315" s="171"/>
      <c r="AK315" s="171"/>
      <c r="AL315" s="171"/>
      <c r="AM315" s="171"/>
      <c r="AW315" s="171"/>
      <c r="AY315" s="158"/>
      <c r="AZ315" s="172"/>
      <c r="BA315" s="172"/>
      <c r="BB315" s="172"/>
      <c r="BC315" s="172"/>
      <c r="BD315" s="172"/>
      <c r="BE315" s="172"/>
      <c r="BF315" s="172"/>
      <c r="BG315" s="172"/>
      <c r="BH315" s="172"/>
    </row>
    <row r="316" spans="4:60" s="114" customFormat="1" ht="18" customHeight="1" thickBot="1" x14ac:dyDescent="0.3">
      <c r="E316" s="114" t="s">
        <v>313</v>
      </c>
      <c r="AB316" s="171"/>
      <c r="AC316" s="171"/>
      <c r="AD316" s="171"/>
      <c r="AE316" s="171"/>
      <c r="AF316" s="171"/>
      <c r="AG316" s="171"/>
      <c r="AH316" s="171"/>
      <c r="AI316" s="171"/>
      <c r="AJ316" s="171"/>
      <c r="AK316" s="171"/>
      <c r="AL316" s="171"/>
      <c r="AM316" s="171"/>
      <c r="AW316" s="171"/>
      <c r="AY316" s="158"/>
      <c r="AZ316" s="171"/>
      <c r="BA316" s="171"/>
      <c r="BB316" s="171"/>
      <c r="BC316" s="173">
        <f>BC$257</f>
        <v>3000</v>
      </c>
      <c r="BD316" s="171">
        <f t="shared" ref="BD316:BH316" si="1231">BC316</f>
        <v>3000</v>
      </c>
      <c r="BE316" s="171">
        <f t="shared" si="1231"/>
        <v>3000</v>
      </c>
      <c r="BF316" s="171">
        <f t="shared" si="1231"/>
        <v>3000</v>
      </c>
      <c r="BG316" s="171">
        <f t="shared" si="1231"/>
        <v>3000</v>
      </c>
      <c r="BH316" s="171">
        <f t="shared" si="1231"/>
        <v>3000</v>
      </c>
    </row>
    <row r="317" spans="4:60" s="114" customFormat="1" ht="18" customHeight="1" thickBot="1" x14ac:dyDescent="0.3">
      <c r="E317" s="114" t="s">
        <v>236</v>
      </c>
      <c r="AB317" s="171"/>
      <c r="AC317" s="171"/>
      <c r="AD317" s="171"/>
      <c r="AE317" s="171"/>
      <c r="AF317" s="171"/>
      <c r="AG317" s="171"/>
      <c r="AH317" s="171"/>
      <c r="AI317" s="171"/>
      <c r="AJ317" s="171"/>
      <c r="AK317" s="171"/>
      <c r="AL317" s="171"/>
      <c r="AM317" s="171"/>
      <c r="AW317" s="171"/>
      <c r="AY317" s="158"/>
      <c r="AZ317" s="171"/>
      <c r="BA317" s="171"/>
      <c r="BB317" s="171"/>
      <c r="BC317" s="175">
        <f>$D$253</f>
        <v>7</v>
      </c>
      <c r="BD317" s="171">
        <f t="shared" ref="BD317:BH317" si="1232">BC317</f>
        <v>7</v>
      </c>
      <c r="BE317" s="171">
        <f t="shared" si="1232"/>
        <v>7</v>
      </c>
      <c r="BF317" s="171">
        <f t="shared" si="1232"/>
        <v>7</v>
      </c>
      <c r="BG317" s="171">
        <f t="shared" si="1232"/>
        <v>7</v>
      </c>
      <c r="BH317" s="171">
        <f t="shared" si="1232"/>
        <v>7</v>
      </c>
    </row>
    <row r="318" spans="4:60" s="114" customFormat="1" ht="18" customHeight="1" thickBot="1" x14ac:dyDescent="0.3">
      <c r="E318" s="114" t="s">
        <v>157</v>
      </c>
      <c r="AB318" s="171"/>
      <c r="AC318" s="171"/>
      <c r="AD318" s="171"/>
      <c r="AE318" s="171"/>
      <c r="AF318" s="171"/>
      <c r="AG318" s="171"/>
      <c r="AH318" s="171"/>
      <c r="AI318" s="171"/>
      <c r="AJ318" s="171"/>
      <c r="AK318" s="171"/>
      <c r="AL318" s="171"/>
      <c r="AM318" s="171"/>
      <c r="AW318" s="171"/>
      <c r="AY318" s="158"/>
      <c r="AZ318" s="171"/>
      <c r="BA318" s="171"/>
      <c r="BB318" s="171"/>
      <c r="BC318" s="177">
        <v>1</v>
      </c>
      <c r="BD318" s="172">
        <f t="shared" ref="BD318:BH318" si="1233">BC318</f>
        <v>1</v>
      </c>
      <c r="BE318" s="172">
        <f t="shared" si="1233"/>
        <v>1</v>
      </c>
      <c r="BF318" s="172">
        <f t="shared" si="1233"/>
        <v>1</v>
      </c>
      <c r="BG318" s="172">
        <f t="shared" si="1233"/>
        <v>1</v>
      </c>
      <c r="BH318" s="172">
        <f t="shared" si="1233"/>
        <v>1</v>
      </c>
    </row>
    <row r="319" spans="4:60" s="114" customFormat="1" ht="18" customHeight="1" thickBot="1" x14ac:dyDescent="0.3">
      <c r="E319" s="114" t="s">
        <v>315</v>
      </c>
      <c r="AB319" s="171"/>
      <c r="AC319" s="171"/>
      <c r="AD319" s="171"/>
      <c r="AE319" s="171"/>
      <c r="AF319" s="171"/>
      <c r="AG319" s="171"/>
      <c r="AH319" s="171"/>
      <c r="AI319" s="171"/>
      <c r="AJ319" s="171"/>
      <c r="AK319" s="171"/>
      <c r="AL319" s="171"/>
      <c r="AM319" s="171"/>
      <c r="AW319" s="171"/>
      <c r="AY319" s="158"/>
      <c r="AZ319" s="171"/>
      <c r="BA319" s="171"/>
      <c r="BB319" s="171"/>
      <c r="BC319" s="175">
        <f>BC$4</f>
        <v>31</v>
      </c>
      <c r="BD319" s="171">
        <f t="shared" ref="BD319:BH319" si="1234">BC319</f>
        <v>31</v>
      </c>
      <c r="BE319" s="171">
        <f t="shared" si="1234"/>
        <v>31</v>
      </c>
      <c r="BF319" s="171">
        <f t="shared" si="1234"/>
        <v>31</v>
      </c>
      <c r="BG319" s="171">
        <f t="shared" si="1234"/>
        <v>31</v>
      </c>
      <c r="BH319" s="171">
        <f t="shared" si="1234"/>
        <v>31</v>
      </c>
    </row>
    <row r="320" spans="4:60" ht="18" customHeight="1" x14ac:dyDescent="0.25">
      <c r="D320" s="114"/>
      <c r="E320" s="114" t="s">
        <v>239</v>
      </c>
      <c r="AB320" s="171"/>
      <c r="AC320" s="171"/>
      <c r="AD320" s="171"/>
      <c r="AE320" s="171"/>
      <c r="AF320" s="171"/>
      <c r="AG320" s="171"/>
      <c r="AH320" s="171"/>
      <c r="AI320" s="171"/>
      <c r="AJ320" s="171"/>
      <c r="AK320" s="171"/>
      <c r="AL320" s="171"/>
      <c r="AM320" s="171"/>
      <c r="AN320" s="114"/>
      <c r="AO320" s="114"/>
      <c r="AP320" s="114"/>
      <c r="AQ320" s="114"/>
      <c r="AR320" s="114"/>
      <c r="AS320" s="114"/>
      <c r="AT320" s="114"/>
      <c r="AU320" s="114"/>
      <c r="AV320" s="114"/>
      <c r="AW320" s="171"/>
      <c r="AX320" s="114"/>
      <c r="AY320" s="158"/>
      <c r="AZ320" s="171"/>
      <c r="BA320" s="171"/>
      <c r="BB320" s="171"/>
      <c r="BC320" s="171">
        <f t="shared" ref="BC320" si="1235">ROUNDUP((BC$4+1-BC319)/12,0)</f>
        <v>1</v>
      </c>
      <c r="BD320" s="171">
        <f t="shared" ref="BD320" si="1236">ROUNDUP((BD$4+1-BD319)/12,0)</f>
        <v>1</v>
      </c>
      <c r="BE320" s="171">
        <f t="shared" ref="BE320" si="1237">ROUNDUP((BE$4+1-BE319)/12,0)</f>
        <v>1</v>
      </c>
      <c r="BF320" s="171">
        <f t="shared" ref="BF320" si="1238">ROUNDUP((BF$4+1-BF319)/12,0)</f>
        <v>1</v>
      </c>
      <c r="BG320" s="171">
        <f t="shared" ref="BG320" si="1239">ROUNDUP((BG$4+1-BG319)/12,0)</f>
        <v>1</v>
      </c>
      <c r="BH320" s="171">
        <f t="shared" ref="BH320" si="1240">ROUNDUP((BH$4+1-BH319)/12,0)</f>
        <v>1</v>
      </c>
    </row>
    <row r="321" spans="3:60" s="114" customFormat="1" ht="18" customHeight="1" x14ac:dyDescent="0.25">
      <c r="E321" s="114" t="s">
        <v>237</v>
      </c>
      <c r="AB321" s="171"/>
      <c r="AC321" s="171"/>
      <c r="AD321" s="171"/>
      <c r="AE321" s="171"/>
      <c r="AF321" s="171"/>
      <c r="AG321" s="171"/>
      <c r="AH321" s="171"/>
      <c r="AI321" s="171"/>
      <c r="AJ321" s="171"/>
      <c r="AK321" s="171"/>
      <c r="AL321" s="171"/>
      <c r="AM321" s="171"/>
      <c r="AW321" s="171"/>
      <c r="AY321" s="158"/>
      <c r="AZ321" s="171"/>
      <c r="BA321" s="171"/>
      <c r="BB321" s="171"/>
      <c r="BC321" s="171">
        <f>VDB(BC316,0,BC317,BC320-1,BC320,BC318,FALSE)</f>
        <v>428.57142857142856</v>
      </c>
      <c r="BD321" s="171">
        <f t="shared" ref="BD321" si="1241">VDB(BD316,0,BD317,BD320-1,BD320,BD318,FALSE)</f>
        <v>428.57142857142856</v>
      </c>
      <c r="BE321" s="171">
        <f t="shared" ref="BE321" si="1242">VDB(BE316,0,BE317,BE320-1,BE320,BE318,FALSE)</f>
        <v>428.57142857142856</v>
      </c>
      <c r="BF321" s="171">
        <f t="shared" ref="BF321" si="1243">VDB(BF316,0,BF317,BF320-1,BF320,BF318,FALSE)</f>
        <v>428.57142857142856</v>
      </c>
      <c r="BG321" s="171">
        <f t="shared" ref="BG321" si="1244">VDB(BG316,0,BG317,BG320-1,BG320,BG318,FALSE)</f>
        <v>428.57142857142856</v>
      </c>
      <c r="BH321" s="171">
        <f t="shared" ref="BH321" si="1245">VDB(BH316,0,BH317,BH320-1,BH320,BH318,FALSE)</f>
        <v>428.57142857142856</v>
      </c>
    </row>
    <row r="322" spans="3:60" s="114" customFormat="1" ht="18" customHeight="1" x14ac:dyDescent="0.25">
      <c r="E322" s="114" t="s">
        <v>238</v>
      </c>
      <c r="AB322" s="171"/>
      <c r="AC322" s="171"/>
      <c r="AD322" s="171"/>
      <c r="AE322" s="171"/>
      <c r="AF322" s="171"/>
      <c r="AG322" s="171"/>
      <c r="AH322" s="171"/>
      <c r="AI322" s="171"/>
      <c r="AJ322" s="171"/>
      <c r="AK322" s="171"/>
      <c r="AL322" s="171"/>
      <c r="AM322" s="171"/>
      <c r="AW322" s="171"/>
      <c r="AY322" s="158"/>
      <c r="AZ322" s="171"/>
      <c r="BA322" s="171"/>
      <c r="BB322" s="171"/>
      <c r="BC322" s="171">
        <f>BC321/12</f>
        <v>35.714285714285715</v>
      </c>
      <c r="BD322" s="171">
        <f t="shared" ref="BD322" si="1246">BD321/12</f>
        <v>35.714285714285715</v>
      </c>
      <c r="BE322" s="171">
        <f t="shared" ref="BE322" si="1247">BE321/12</f>
        <v>35.714285714285715</v>
      </c>
      <c r="BF322" s="171">
        <f t="shared" ref="BF322" si="1248">BF321/12</f>
        <v>35.714285714285715</v>
      </c>
      <c r="BG322" s="171">
        <f t="shared" ref="BG322" si="1249">BG321/12</f>
        <v>35.714285714285715</v>
      </c>
      <c r="BH322" s="171">
        <f t="shared" ref="BH322" si="1250">BH321/12</f>
        <v>35.714285714285715</v>
      </c>
    </row>
    <row r="323" spans="3:60" s="114" customFormat="1" ht="18" customHeight="1" x14ac:dyDescent="0.25">
      <c r="AB323" s="171"/>
      <c r="AC323" s="171"/>
      <c r="AD323" s="171"/>
      <c r="AE323" s="171"/>
      <c r="AF323" s="171"/>
      <c r="AG323" s="171"/>
      <c r="AH323" s="171"/>
      <c r="AI323" s="171"/>
      <c r="AJ323" s="171"/>
      <c r="AK323" s="171"/>
      <c r="AL323" s="171"/>
      <c r="AM323" s="171"/>
      <c r="AW323" s="171"/>
      <c r="AY323" s="158"/>
      <c r="AZ323" s="171"/>
      <c r="BA323" s="171"/>
      <c r="BB323" s="171"/>
      <c r="BC323" s="172"/>
      <c r="BD323" s="172"/>
      <c r="BE323" s="172"/>
      <c r="BF323" s="172"/>
      <c r="BG323" s="172"/>
      <c r="BH323" s="172"/>
    </row>
    <row r="324" spans="3:60" s="114" customFormat="1" ht="18" customHeight="1" thickBot="1" x14ac:dyDescent="0.3">
      <c r="D324" s="114" t="s">
        <v>321</v>
      </c>
      <c r="AB324" s="171"/>
      <c r="AC324" s="171"/>
      <c r="AD324" s="171"/>
      <c r="AE324" s="171"/>
      <c r="AF324" s="171"/>
      <c r="AG324" s="171"/>
      <c r="AH324" s="171"/>
      <c r="AI324" s="171"/>
      <c r="AJ324" s="171"/>
      <c r="AK324" s="171"/>
      <c r="AL324" s="171"/>
      <c r="AM324" s="171"/>
      <c r="AW324" s="171"/>
      <c r="AY324" s="158"/>
      <c r="AZ324" s="171"/>
      <c r="BA324" s="171"/>
      <c r="BB324" s="171"/>
      <c r="BC324" s="172"/>
      <c r="BD324" s="172"/>
      <c r="BE324" s="172"/>
      <c r="BF324" s="172"/>
      <c r="BG324" s="172"/>
      <c r="BH324" s="172"/>
    </row>
    <row r="325" spans="3:60" s="114" customFormat="1" ht="18" customHeight="1" thickBot="1" x14ac:dyDescent="0.3">
      <c r="E325" s="114" t="s">
        <v>313</v>
      </c>
      <c r="AB325" s="171"/>
      <c r="AC325" s="171"/>
      <c r="AD325" s="171"/>
      <c r="AE325" s="171"/>
      <c r="AF325" s="171"/>
      <c r="AG325" s="171"/>
      <c r="AH325" s="171"/>
      <c r="AI325" s="171"/>
      <c r="AJ325" s="171"/>
      <c r="AK325" s="171"/>
      <c r="AL325" s="171"/>
      <c r="AM325" s="171"/>
      <c r="AW325" s="171"/>
      <c r="AY325" s="158"/>
      <c r="AZ325" s="171"/>
      <c r="BA325" s="171"/>
      <c r="BB325" s="171"/>
      <c r="BC325" s="172"/>
      <c r="BD325" s="172"/>
      <c r="BE325" s="172"/>
      <c r="BF325" s="173">
        <f>BF$257</f>
        <v>3000</v>
      </c>
      <c r="BG325" s="171">
        <f t="shared" ref="BG325:BH325" si="1251">BF325</f>
        <v>3000</v>
      </c>
      <c r="BH325" s="171">
        <f t="shared" si="1251"/>
        <v>3000</v>
      </c>
    </row>
    <row r="326" spans="3:60" s="114" customFormat="1" ht="18" customHeight="1" thickBot="1" x14ac:dyDescent="0.3">
      <c r="E326" s="114" t="s">
        <v>236</v>
      </c>
      <c r="AB326" s="171"/>
      <c r="AC326" s="171"/>
      <c r="AD326" s="171"/>
      <c r="AE326" s="171"/>
      <c r="AF326" s="171"/>
      <c r="AG326" s="171"/>
      <c r="AH326" s="171"/>
      <c r="AI326" s="171"/>
      <c r="AJ326" s="171"/>
      <c r="AK326" s="171"/>
      <c r="AL326" s="171"/>
      <c r="AM326" s="171"/>
      <c r="AW326" s="171"/>
      <c r="AY326" s="158"/>
      <c r="AZ326" s="171"/>
      <c r="BA326" s="171"/>
      <c r="BB326" s="171"/>
      <c r="BC326" s="172"/>
      <c r="BD326" s="172"/>
      <c r="BE326" s="172"/>
      <c r="BF326" s="175">
        <f>$D$253</f>
        <v>7</v>
      </c>
      <c r="BG326" s="171">
        <f t="shared" ref="BG326:BH326" si="1252">BF326</f>
        <v>7</v>
      </c>
      <c r="BH326" s="171">
        <f t="shared" si="1252"/>
        <v>7</v>
      </c>
    </row>
    <row r="327" spans="3:60" s="114" customFormat="1" ht="18" customHeight="1" thickBot="1" x14ac:dyDescent="0.3">
      <c r="E327" s="114" t="s">
        <v>157</v>
      </c>
      <c r="AB327" s="171"/>
      <c r="AC327" s="171"/>
      <c r="AD327" s="171"/>
      <c r="AE327" s="171"/>
      <c r="AF327" s="171"/>
      <c r="AG327" s="171"/>
      <c r="AH327" s="171"/>
      <c r="AI327" s="171"/>
      <c r="AJ327" s="171"/>
      <c r="AK327" s="171"/>
      <c r="AL327" s="171"/>
      <c r="AM327" s="171"/>
      <c r="AW327" s="171"/>
      <c r="AY327" s="158"/>
      <c r="AZ327" s="171"/>
      <c r="BA327" s="171"/>
      <c r="BB327" s="171"/>
      <c r="BC327" s="172"/>
      <c r="BD327" s="172"/>
      <c r="BE327" s="172"/>
      <c r="BF327" s="177">
        <v>1</v>
      </c>
      <c r="BG327" s="172">
        <f t="shared" ref="BG327:BH327" si="1253">BF327</f>
        <v>1</v>
      </c>
      <c r="BH327" s="172">
        <f t="shared" si="1253"/>
        <v>1</v>
      </c>
    </row>
    <row r="328" spans="3:60" s="114" customFormat="1" ht="18" customHeight="1" thickBot="1" x14ac:dyDescent="0.3">
      <c r="E328" s="114" t="s">
        <v>315</v>
      </c>
      <c r="AB328" s="171"/>
      <c r="AC328" s="171"/>
      <c r="AD328" s="171"/>
      <c r="AE328" s="171"/>
      <c r="AF328" s="171"/>
      <c r="AG328" s="171"/>
      <c r="AH328" s="171"/>
      <c r="AI328" s="171"/>
      <c r="AJ328" s="171"/>
      <c r="AK328" s="171"/>
      <c r="AL328" s="171"/>
      <c r="AM328" s="171"/>
      <c r="AW328" s="171"/>
      <c r="AY328" s="158"/>
      <c r="AZ328" s="171"/>
      <c r="BA328" s="171"/>
      <c r="BB328" s="171"/>
      <c r="BC328" s="172"/>
      <c r="BD328" s="172"/>
      <c r="BE328" s="172"/>
      <c r="BF328" s="175">
        <f>BF$4</f>
        <v>34</v>
      </c>
      <c r="BG328" s="171">
        <f t="shared" ref="BG328:BH328" si="1254">BF328</f>
        <v>34</v>
      </c>
      <c r="BH328" s="171">
        <f t="shared" si="1254"/>
        <v>34</v>
      </c>
    </row>
    <row r="329" spans="3:60" ht="18" customHeight="1" x14ac:dyDescent="0.25">
      <c r="D329" s="114"/>
      <c r="E329" s="114" t="s">
        <v>239</v>
      </c>
      <c r="AB329" s="171"/>
      <c r="AC329" s="171"/>
      <c r="AD329" s="171"/>
      <c r="AE329" s="171"/>
      <c r="AF329" s="171"/>
      <c r="AG329" s="171"/>
      <c r="AH329" s="171"/>
      <c r="AI329" s="171"/>
      <c r="AJ329" s="171"/>
      <c r="AK329" s="171"/>
      <c r="AL329" s="171"/>
      <c r="AM329" s="171"/>
      <c r="AN329" s="114"/>
      <c r="AO329" s="114"/>
      <c r="AP329" s="114"/>
      <c r="AQ329" s="114"/>
      <c r="AR329" s="114"/>
      <c r="AS329" s="114"/>
      <c r="AT329" s="114"/>
      <c r="AU329" s="114"/>
      <c r="AV329" s="114"/>
      <c r="AW329" s="171"/>
      <c r="AX329" s="114"/>
      <c r="AY329" s="158"/>
      <c r="AZ329" s="171"/>
      <c r="BA329" s="171"/>
      <c r="BB329" s="171"/>
      <c r="BC329" s="172"/>
      <c r="BD329" s="172"/>
      <c r="BE329" s="172"/>
      <c r="BF329" s="171">
        <f t="shared" ref="BF329" si="1255">ROUNDUP((BF$4+1-BF328)/12,0)</f>
        <v>1</v>
      </c>
      <c r="BG329" s="171">
        <f t="shared" ref="BG329" si="1256">ROUNDUP((BG$4+1-BG328)/12,0)</f>
        <v>1</v>
      </c>
      <c r="BH329" s="171">
        <f t="shared" ref="BH329" si="1257">ROUNDUP((BH$4+1-BH328)/12,0)</f>
        <v>1</v>
      </c>
    </row>
    <row r="330" spans="3:60" s="114" customFormat="1" ht="18" customHeight="1" x14ac:dyDescent="0.25">
      <c r="E330" s="114" t="s">
        <v>237</v>
      </c>
      <c r="AB330" s="171"/>
      <c r="AC330" s="171"/>
      <c r="AD330" s="171"/>
      <c r="AE330" s="171"/>
      <c r="AF330" s="171"/>
      <c r="AG330" s="171"/>
      <c r="AH330" s="171"/>
      <c r="AI330" s="171"/>
      <c r="AJ330" s="171"/>
      <c r="AK330" s="171"/>
      <c r="AL330" s="171"/>
      <c r="AM330" s="171"/>
      <c r="AW330" s="171"/>
      <c r="AY330" s="158"/>
      <c r="AZ330" s="171"/>
      <c r="BA330" s="171"/>
      <c r="BB330" s="171"/>
      <c r="BC330" s="172"/>
      <c r="BD330" s="172"/>
      <c r="BE330" s="172"/>
      <c r="BF330" s="171">
        <f t="shared" ref="BF330" si="1258">VDB(BF325,0,BF326,BF329-1,BF329,BF327,FALSE)</f>
        <v>428.57142857142856</v>
      </c>
      <c r="BG330" s="171">
        <f t="shared" ref="BG330" si="1259">VDB(BG325,0,BG326,BG329-1,BG329,BG327,FALSE)</f>
        <v>428.57142857142856</v>
      </c>
      <c r="BH330" s="171">
        <f t="shared" ref="BH330" si="1260">VDB(BH325,0,BH326,BH329-1,BH329,BH327,FALSE)</f>
        <v>428.57142857142856</v>
      </c>
    </row>
    <row r="331" spans="3:60" s="114" customFormat="1" ht="18" customHeight="1" x14ac:dyDescent="0.25">
      <c r="E331" s="114" t="s">
        <v>238</v>
      </c>
      <c r="AB331" s="171"/>
      <c r="AC331" s="171"/>
      <c r="AD331" s="171"/>
      <c r="AE331" s="171"/>
      <c r="AF331" s="171"/>
      <c r="AG331" s="171"/>
      <c r="AH331" s="171"/>
      <c r="AI331" s="171"/>
      <c r="AJ331" s="171"/>
      <c r="AK331" s="171"/>
      <c r="AL331" s="171"/>
      <c r="AM331" s="171"/>
      <c r="AW331" s="171"/>
      <c r="AY331" s="158"/>
      <c r="AZ331" s="171"/>
      <c r="BA331" s="171"/>
      <c r="BB331" s="171"/>
      <c r="BC331" s="172"/>
      <c r="BD331" s="172"/>
      <c r="BE331" s="172"/>
      <c r="BF331" s="171">
        <f t="shared" ref="BF331" si="1261">BF330/12</f>
        <v>35.714285714285715</v>
      </c>
      <c r="BG331" s="171">
        <f t="shared" ref="BG331" si="1262">BG330/12</f>
        <v>35.714285714285715</v>
      </c>
      <c r="BH331" s="171">
        <f t="shared" ref="BH331" si="1263">BH330/12</f>
        <v>35.714285714285715</v>
      </c>
    </row>
    <row r="332" spans="3:60" s="114" customFormat="1" ht="18" customHeight="1" x14ac:dyDescent="0.25">
      <c r="AB332" s="171"/>
      <c r="AC332" s="171"/>
      <c r="AD332" s="171"/>
      <c r="AE332" s="171"/>
      <c r="AF332" s="171"/>
      <c r="AG332" s="171"/>
      <c r="AH332" s="171"/>
      <c r="AI332" s="171"/>
      <c r="AJ332" s="171"/>
      <c r="AK332" s="171"/>
      <c r="AL332" s="171"/>
      <c r="AM332" s="171"/>
      <c r="AW332" s="171"/>
      <c r="AY332" s="158"/>
      <c r="AZ332" s="172"/>
      <c r="BA332" s="172"/>
      <c r="BB332" s="172"/>
      <c r="BC332" s="172"/>
      <c r="BD332" s="172"/>
      <c r="BE332" s="172"/>
      <c r="BF332" s="172"/>
      <c r="BG332" s="172"/>
      <c r="BH332" s="172"/>
    </row>
    <row r="333" spans="3:60" ht="18" customHeight="1" x14ac:dyDescent="0.25">
      <c r="C333" s="114" t="s">
        <v>156</v>
      </c>
      <c r="D333" s="114"/>
      <c r="AB333" s="171"/>
      <c r="AC333" s="171"/>
      <c r="AD333" s="171"/>
      <c r="AE333" s="171"/>
      <c r="AF333" s="171"/>
      <c r="AG333" s="171"/>
      <c r="AH333" s="171"/>
      <c r="AI333" s="171"/>
      <c r="AJ333" s="171"/>
      <c r="AK333" s="171"/>
      <c r="AL333" s="171"/>
      <c r="AM333" s="171"/>
    </row>
    <row r="334" spans="3:60" s="114" customFormat="1" ht="18" customHeight="1" thickBot="1" x14ac:dyDescent="0.3">
      <c r="D334" s="114" t="s">
        <v>312</v>
      </c>
      <c r="AB334" s="171"/>
      <c r="AC334" s="171"/>
      <c r="AD334" s="171"/>
      <c r="AE334" s="171"/>
      <c r="AF334" s="171"/>
      <c r="AG334" s="171"/>
      <c r="AH334" s="171"/>
      <c r="AI334" s="171"/>
      <c r="AJ334" s="171"/>
      <c r="AK334" s="171"/>
      <c r="AL334" s="171"/>
      <c r="AM334" s="171"/>
      <c r="AW334" s="171"/>
      <c r="AY334" s="158"/>
      <c r="AZ334" s="172"/>
      <c r="BA334" s="172"/>
      <c r="BB334" s="172"/>
      <c r="BC334" s="172"/>
      <c r="BD334" s="172"/>
      <c r="BE334" s="172"/>
      <c r="BF334" s="172"/>
      <c r="BG334" s="172"/>
      <c r="BH334" s="172"/>
    </row>
    <row r="335" spans="3:60" s="114" customFormat="1" ht="18" customHeight="1" thickBot="1" x14ac:dyDescent="0.3">
      <c r="E335" s="114" t="s">
        <v>313</v>
      </c>
      <c r="AB335" s="173">
        <f>AB$257</f>
        <v>3000</v>
      </c>
      <c r="AC335" s="171">
        <f>AB335</f>
        <v>3000</v>
      </c>
      <c r="AD335" s="171">
        <f t="shared" ref="AD335:AM335" si="1264">AC335</f>
        <v>3000</v>
      </c>
      <c r="AE335" s="171">
        <f t="shared" si="1264"/>
        <v>3000</v>
      </c>
      <c r="AF335" s="171">
        <f t="shared" si="1264"/>
        <v>3000</v>
      </c>
      <c r="AG335" s="171">
        <f t="shared" si="1264"/>
        <v>3000</v>
      </c>
      <c r="AH335" s="171">
        <f t="shared" si="1264"/>
        <v>3000</v>
      </c>
      <c r="AI335" s="171">
        <f t="shared" si="1264"/>
        <v>3000</v>
      </c>
      <c r="AJ335" s="171">
        <f t="shared" si="1264"/>
        <v>3000</v>
      </c>
      <c r="AK335" s="171">
        <f t="shared" si="1264"/>
        <v>3000</v>
      </c>
      <c r="AL335" s="171">
        <f t="shared" si="1264"/>
        <v>3000</v>
      </c>
      <c r="AM335" s="171">
        <f t="shared" si="1264"/>
        <v>3000</v>
      </c>
      <c r="AW335" s="180">
        <f>AM335</f>
        <v>3000</v>
      </c>
      <c r="AX335" s="171">
        <f t="shared" ref="AX335:BH335" si="1265">AW335</f>
        <v>3000</v>
      </c>
      <c r="AY335" s="171">
        <f t="shared" si="1265"/>
        <v>3000</v>
      </c>
      <c r="AZ335" s="171">
        <f t="shared" si="1265"/>
        <v>3000</v>
      </c>
      <c r="BA335" s="171">
        <f t="shared" si="1265"/>
        <v>3000</v>
      </c>
      <c r="BB335" s="171">
        <f t="shared" si="1265"/>
        <v>3000</v>
      </c>
      <c r="BC335" s="171">
        <f t="shared" si="1265"/>
        <v>3000</v>
      </c>
      <c r="BD335" s="171">
        <f t="shared" si="1265"/>
        <v>3000</v>
      </c>
      <c r="BE335" s="171">
        <f t="shared" si="1265"/>
        <v>3000</v>
      </c>
      <c r="BF335" s="171">
        <f t="shared" si="1265"/>
        <v>3000</v>
      </c>
      <c r="BG335" s="171">
        <f t="shared" si="1265"/>
        <v>3000</v>
      </c>
      <c r="BH335" s="171">
        <f t="shared" si="1265"/>
        <v>3000</v>
      </c>
    </row>
    <row r="336" spans="3:60" s="114" customFormat="1" ht="18" customHeight="1" thickBot="1" x14ac:dyDescent="0.3">
      <c r="E336" s="114" t="s">
        <v>236</v>
      </c>
      <c r="AB336" s="175">
        <f>$D$253</f>
        <v>7</v>
      </c>
      <c r="AC336" s="171">
        <f>AB336</f>
        <v>7</v>
      </c>
      <c r="AD336" s="171">
        <f t="shared" ref="AD336:AM336" si="1266">AC336</f>
        <v>7</v>
      </c>
      <c r="AE336" s="171">
        <f t="shared" si="1266"/>
        <v>7</v>
      </c>
      <c r="AF336" s="171">
        <f t="shared" si="1266"/>
        <v>7</v>
      </c>
      <c r="AG336" s="171">
        <f t="shared" si="1266"/>
        <v>7</v>
      </c>
      <c r="AH336" s="171">
        <f t="shared" si="1266"/>
        <v>7</v>
      </c>
      <c r="AI336" s="171">
        <f t="shared" si="1266"/>
        <v>7</v>
      </c>
      <c r="AJ336" s="171">
        <f t="shared" si="1266"/>
        <v>7</v>
      </c>
      <c r="AK336" s="171">
        <f t="shared" si="1266"/>
        <v>7</v>
      </c>
      <c r="AL336" s="171">
        <f t="shared" si="1266"/>
        <v>7</v>
      </c>
      <c r="AM336" s="171">
        <f t="shared" si="1266"/>
        <v>7</v>
      </c>
      <c r="AW336" s="180">
        <f t="shared" ref="AW336:AW337" si="1267">AM336</f>
        <v>7</v>
      </c>
      <c r="AX336" s="171">
        <f t="shared" ref="AX336:BH336" si="1268">AW336</f>
        <v>7</v>
      </c>
      <c r="AY336" s="171">
        <f t="shared" si="1268"/>
        <v>7</v>
      </c>
      <c r="AZ336" s="171">
        <f t="shared" si="1268"/>
        <v>7</v>
      </c>
      <c r="BA336" s="171">
        <f t="shared" si="1268"/>
        <v>7</v>
      </c>
      <c r="BB336" s="171">
        <f t="shared" si="1268"/>
        <v>7</v>
      </c>
      <c r="BC336" s="171">
        <f t="shared" si="1268"/>
        <v>7</v>
      </c>
      <c r="BD336" s="171">
        <f t="shared" si="1268"/>
        <v>7</v>
      </c>
      <c r="BE336" s="171">
        <f t="shared" si="1268"/>
        <v>7</v>
      </c>
      <c r="BF336" s="171">
        <f t="shared" si="1268"/>
        <v>7</v>
      </c>
      <c r="BG336" s="171">
        <f t="shared" si="1268"/>
        <v>7</v>
      </c>
      <c r="BH336" s="171">
        <f t="shared" si="1268"/>
        <v>7</v>
      </c>
    </row>
    <row r="337" spans="4:60" s="114" customFormat="1" ht="18" customHeight="1" thickBot="1" x14ac:dyDescent="0.3">
      <c r="E337" s="114" t="s">
        <v>157</v>
      </c>
      <c r="AB337" s="181">
        <f>1+(0.5*AND(AB336&lt;=20))+(0.5*AND(AB336&lt;=10))</f>
        <v>2</v>
      </c>
      <c r="AC337" s="172">
        <f>AB337</f>
        <v>2</v>
      </c>
      <c r="AD337" s="172">
        <f t="shared" ref="AD337:AM337" si="1269">AC337</f>
        <v>2</v>
      </c>
      <c r="AE337" s="172">
        <f t="shared" si="1269"/>
        <v>2</v>
      </c>
      <c r="AF337" s="172">
        <f t="shared" si="1269"/>
        <v>2</v>
      </c>
      <c r="AG337" s="172">
        <f t="shared" si="1269"/>
        <v>2</v>
      </c>
      <c r="AH337" s="172">
        <f t="shared" si="1269"/>
        <v>2</v>
      </c>
      <c r="AI337" s="172">
        <f t="shared" si="1269"/>
        <v>2</v>
      </c>
      <c r="AJ337" s="172">
        <f t="shared" si="1269"/>
        <v>2</v>
      </c>
      <c r="AK337" s="172">
        <f t="shared" si="1269"/>
        <v>2</v>
      </c>
      <c r="AL337" s="172">
        <f t="shared" si="1269"/>
        <v>2</v>
      </c>
      <c r="AM337" s="172">
        <f t="shared" si="1269"/>
        <v>2</v>
      </c>
      <c r="AW337" s="182">
        <f t="shared" si="1267"/>
        <v>2</v>
      </c>
      <c r="AX337" s="172">
        <f t="shared" ref="AX337:BH337" si="1270">AW337</f>
        <v>2</v>
      </c>
      <c r="AY337" s="172">
        <f t="shared" si="1270"/>
        <v>2</v>
      </c>
      <c r="AZ337" s="172">
        <f t="shared" si="1270"/>
        <v>2</v>
      </c>
      <c r="BA337" s="172">
        <f t="shared" si="1270"/>
        <v>2</v>
      </c>
      <c r="BB337" s="172">
        <f t="shared" si="1270"/>
        <v>2</v>
      </c>
      <c r="BC337" s="172">
        <f t="shared" si="1270"/>
        <v>2</v>
      </c>
      <c r="BD337" s="172">
        <f t="shared" si="1270"/>
        <v>2</v>
      </c>
      <c r="BE337" s="172">
        <f t="shared" si="1270"/>
        <v>2</v>
      </c>
      <c r="BF337" s="172">
        <f t="shared" si="1270"/>
        <v>2</v>
      </c>
      <c r="BG337" s="172">
        <f t="shared" si="1270"/>
        <v>2</v>
      </c>
      <c r="BH337" s="172">
        <f t="shared" si="1270"/>
        <v>2</v>
      </c>
    </row>
    <row r="338" spans="4:60" s="114" customFormat="1" ht="18" customHeight="1" thickBot="1" x14ac:dyDescent="0.3">
      <c r="E338" s="114" t="s">
        <v>322</v>
      </c>
      <c r="AB338" s="183">
        <f>YEAR(AB$3)</f>
        <v>2014</v>
      </c>
      <c r="AC338" s="184">
        <f>AB338</f>
        <v>2014</v>
      </c>
      <c r="AD338" s="184">
        <f t="shared" ref="AD338:AM338" si="1271">AC338</f>
        <v>2014</v>
      </c>
      <c r="AE338" s="184">
        <f t="shared" si="1271"/>
        <v>2014</v>
      </c>
      <c r="AF338" s="184">
        <f t="shared" si="1271"/>
        <v>2014</v>
      </c>
      <c r="AG338" s="184">
        <f t="shared" si="1271"/>
        <v>2014</v>
      </c>
      <c r="AH338" s="184">
        <f t="shared" si="1271"/>
        <v>2014</v>
      </c>
      <c r="AI338" s="184">
        <f t="shared" si="1271"/>
        <v>2014</v>
      </c>
      <c r="AJ338" s="184">
        <f t="shared" si="1271"/>
        <v>2014</v>
      </c>
      <c r="AK338" s="184">
        <f t="shared" si="1271"/>
        <v>2014</v>
      </c>
      <c r="AL338" s="184">
        <f t="shared" si="1271"/>
        <v>2014</v>
      </c>
      <c r="AM338" s="184">
        <f t="shared" si="1271"/>
        <v>2014</v>
      </c>
      <c r="AW338" s="185">
        <f>AM338</f>
        <v>2014</v>
      </c>
      <c r="AX338" s="184">
        <f>AW338</f>
        <v>2014</v>
      </c>
      <c r="AY338" s="184">
        <f t="shared" ref="AY338:BH338" si="1272">AX338</f>
        <v>2014</v>
      </c>
      <c r="AZ338" s="184">
        <f t="shared" si="1272"/>
        <v>2014</v>
      </c>
      <c r="BA338" s="184">
        <f t="shared" si="1272"/>
        <v>2014</v>
      </c>
      <c r="BB338" s="184">
        <f t="shared" si="1272"/>
        <v>2014</v>
      </c>
      <c r="BC338" s="184">
        <f t="shared" si="1272"/>
        <v>2014</v>
      </c>
      <c r="BD338" s="184">
        <f t="shared" si="1272"/>
        <v>2014</v>
      </c>
      <c r="BE338" s="184">
        <f t="shared" si="1272"/>
        <v>2014</v>
      </c>
      <c r="BF338" s="184">
        <f t="shared" si="1272"/>
        <v>2014</v>
      </c>
      <c r="BG338" s="184">
        <f t="shared" si="1272"/>
        <v>2014</v>
      </c>
      <c r="BH338" s="184">
        <f t="shared" si="1272"/>
        <v>2014</v>
      </c>
    </row>
    <row r="339" spans="4:60" s="114" customFormat="1" ht="18" customHeight="1" x14ac:dyDescent="0.25">
      <c r="E339" s="114" t="s">
        <v>324</v>
      </c>
      <c r="AB339" s="105">
        <f>YEAR(AB$3)-AB338+1</f>
        <v>1</v>
      </c>
      <c r="AC339" s="105">
        <f>YEAR(AC$3)-AC338+1</f>
        <v>1</v>
      </c>
      <c r="AD339" s="105">
        <f t="shared" ref="AD339" si="1273">YEAR(AD$3)-AD338+1</f>
        <v>1</v>
      </c>
      <c r="AE339" s="105">
        <f t="shared" ref="AE339" si="1274">YEAR(AE$3)-AE338+1</f>
        <v>1</v>
      </c>
      <c r="AF339" s="105">
        <f t="shared" ref="AF339" si="1275">YEAR(AF$3)-AF338+1</f>
        <v>1</v>
      </c>
      <c r="AG339" s="105">
        <f t="shared" ref="AG339" si="1276">YEAR(AG$3)-AG338+1</f>
        <v>1</v>
      </c>
      <c r="AH339" s="105">
        <f t="shared" ref="AH339" si="1277">YEAR(AH$3)-AH338+1</f>
        <v>1</v>
      </c>
      <c r="AI339" s="105">
        <f t="shared" ref="AI339" si="1278">YEAR(AI$3)-AI338+1</f>
        <v>1</v>
      </c>
      <c r="AJ339" s="105">
        <f t="shared" ref="AJ339" si="1279">YEAR(AJ$3)-AJ338+1</f>
        <v>1</v>
      </c>
      <c r="AK339" s="105">
        <f t="shared" ref="AK339" si="1280">YEAR(AK$3)-AK338+1</f>
        <v>1</v>
      </c>
      <c r="AL339" s="105">
        <f t="shared" ref="AL339" si="1281">YEAR(AL$3)-AL338+1</f>
        <v>1</v>
      </c>
      <c r="AM339" s="105">
        <f t="shared" ref="AM339" si="1282">YEAR(AM$3)-AM338+1</f>
        <v>1</v>
      </c>
      <c r="AW339" s="105">
        <f t="shared" ref="AW339" si="1283">YEAR(AW$3)-AW338+1</f>
        <v>2</v>
      </c>
      <c r="AX339" s="105">
        <f t="shared" ref="AX339" si="1284">YEAR(AX$3)-AX338+1</f>
        <v>2</v>
      </c>
      <c r="AY339" s="105">
        <f t="shared" ref="AY339" si="1285">YEAR(AY$3)-AY338+1</f>
        <v>2</v>
      </c>
      <c r="AZ339" s="105">
        <f t="shared" ref="AZ339" si="1286">YEAR(AZ$3)-AZ338+1</f>
        <v>2</v>
      </c>
      <c r="BA339" s="105">
        <f t="shared" ref="BA339" si="1287">YEAR(BA$3)-BA338+1</f>
        <v>2</v>
      </c>
      <c r="BB339" s="105">
        <f t="shared" ref="BB339" si="1288">YEAR(BB$3)-BB338+1</f>
        <v>2</v>
      </c>
      <c r="BC339" s="105">
        <f t="shared" ref="BC339" si="1289">YEAR(BC$3)-BC338+1</f>
        <v>2</v>
      </c>
      <c r="BD339" s="105">
        <f t="shared" ref="BD339" si="1290">YEAR(BD$3)-BD338+1</f>
        <v>2</v>
      </c>
      <c r="BE339" s="105">
        <f t="shared" ref="BE339" si="1291">YEAR(BE$3)-BE338+1</f>
        <v>2</v>
      </c>
      <c r="BF339" s="105">
        <f t="shared" ref="BF339" si="1292">YEAR(BF$3)-BF338+1</f>
        <v>2</v>
      </c>
      <c r="BG339" s="105">
        <f t="shared" ref="BG339" si="1293">YEAR(BG$3)-BG338+1</f>
        <v>2</v>
      </c>
      <c r="BH339" s="105">
        <f t="shared" ref="BH339" si="1294">YEAR(BH$3)-BH338+1</f>
        <v>2</v>
      </c>
    </row>
    <row r="340" spans="4:60" s="114" customFormat="1" ht="18" customHeight="1" x14ac:dyDescent="0.25">
      <c r="E340" s="114" t="s">
        <v>325</v>
      </c>
      <c r="AB340" s="172">
        <f>MAX(AB339-1.5,0)</f>
        <v>0</v>
      </c>
      <c r="AC340" s="172">
        <f>MAX(AC339-1.5,0)</f>
        <v>0</v>
      </c>
      <c r="AD340" s="172">
        <f t="shared" ref="AD340" si="1295">MAX(AD339-1.5,0)</f>
        <v>0</v>
      </c>
      <c r="AE340" s="172">
        <f t="shared" ref="AE340" si="1296">MAX(AE339-1.5,0)</f>
        <v>0</v>
      </c>
      <c r="AF340" s="172">
        <f t="shared" ref="AF340" si="1297">MAX(AF339-1.5,0)</f>
        <v>0</v>
      </c>
      <c r="AG340" s="172">
        <f t="shared" ref="AG340" si="1298">MAX(AG339-1.5,0)</f>
        <v>0</v>
      </c>
      <c r="AH340" s="172">
        <f t="shared" ref="AH340" si="1299">MAX(AH339-1.5,0)</f>
        <v>0</v>
      </c>
      <c r="AI340" s="172">
        <f t="shared" ref="AI340" si="1300">MAX(AI339-1.5,0)</f>
        <v>0</v>
      </c>
      <c r="AJ340" s="172">
        <f t="shared" ref="AJ340" si="1301">MAX(AJ339-1.5,0)</f>
        <v>0</v>
      </c>
      <c r="AK340" s="172">
        <f t="shared" ref="AK340" si="1302">MAX(AK339-1.5,0)</f>
        <v>0</v>
      </c>
      <c r="AL340" s="172">
        <f t="shared" ref="AL340" si="1303">MAX(AL339-1.5,0)</f>
        <v>0</v>
      </c>
      <c r="AM340" s="172">
        <f t="shared" ref="AM340" si="1304">MAX(AM339-1.5,0)</f>
        <v>0</v>
      </c>
      <c r="AW340" s="172">
        <f t="shared" ref="AW340" si="1305">MAX(AW339-1.5,0)</f>
        <v>0.5</v>
      </c>
      <c r="AX340" s="172">
        <f t="shared" ref="AX340" si="1306">MAX(AX339-1.5,0)</f>
        <v>0.5</v>
      </c>
      <c r="AY340" s="172">
        <f t="shared" ref="AY340" si="1307">MAX(AY339-1.5,0)</f>
        <v>0.5</v>
      </c>
      <c r="AZ340" s="172">
        <f t="shared" ref="AZ340" si="1308">MAX(AZ339-1.5,0)</f>
        <v>0.5</v>
      </c>
      <c r="BA340" s="172">
        <f t="shared" ref="BA340" si="1309">MAX(BA339-1.5,0)</f>
        <v>0.5</v>
      </c>
      <c r="BB340" s="172">
        <f t="shared" ref="BB340" si="1310">MAX(BB339-1.5,0)</f>
        <v>0.5</v>
      </c>
      <c r="BC340" s="172">
        <f t="shared" ref="BC340" si="1311">MAX(BC339-1.5,0)</f>
        <v>0.5</v>
      </c>
      <c r="BD340" s="172">
        <f t="shared" ref="BD340" si="1312">MAX(BD339-1.5,0)</f>
        <v>0.5</v>
      </c>
      <c r="BE340" s="172">
        <f t="shared" ref="BE340" si="1313">MAX(BE339-1.5,0)</f>
        <v>0.5</v>
      </c>
      <c r="BF340" s="172">
        <f t="shared" ref="BF340" si="1314">MAX(BF339-1.5,0)</f>
        <v>0.5</v>
      </c>
      <c r="BG340" s="172">
        <f t="shared" ref="BG340" si="1315">MAX(BG339-1.5,0)</f>
        <v>0.5</v>
      </c>
      <c r="BH340" s="172">
        <f t="shared" ref="BH340" si="1316">MAX(BH339-1.5,0)</f>
        <v>0.5</v>
      </c>
    </row>
    <row r="341" spans="4:60" ht="18" customHeight="1" x14ac:dyDescent="0.25">
      <c r="D341" s="114"/>
      <c r="E341" s="114" t="s">
        <v>326</v>
      </c>
      <c r="AB341" s="172">
        <f>MIN(AB339-0.5,AB336)</f>
        <v>0.5</v>
      </c>
      <c r="AC341" s="172">
        <f>MIN(AC339-0.5,AC336)</f>
        <v>0.5</v>
      </c>
      <c r="AD341" s="172">
        <f t="shared" ref="AD341:AM341" si="1317">MIN(AD339-0.5,AD336)</f>
        <v>0.5</v>
      </c>
      <c r="AE341" s="172">
        <f t="shared" si="1317"/>
        <v>0.5</v>
      </c>
      <c r="AF341" s="172">
        <f t="shared" si="1317"/>
        <v>0.5</v>
      </c>
      <c r="AG341" s="172">
        <f t="shared" si="1317"/>
        <v>0.5</v>
      </c>
      <c r="AH341" s="172">
        <f t="shared" si="1317"/>
        <v>0.5</v>
      </c>
      <c r="AI341" s="172">
        <f t="shared" si="1317"/>
        <v>0.5</v>
      </c>
      <c r="AJ341" s="172">
        <f t="shared" si="1317"/>
        <v>0.5</v>
      </c>
      <c r="AK341" s="172">
        <f t="shared" si="1317"/>
        <v>0.5</v>
      </c>
      <c r="AL341" s="172">
        <f t="shared" si="1317"/>
        <v>0.5</v>
      </c>
      <c r="AM341" s="172">
        <f t="shared" si="1317"/>
        <v>0.5</v>
      </c>
      <c r="AW341" s="172">
        <f t="shared" ref="AW341:BH341" si="1318">MIN(AW339-0.5,AW336)</f>
        <v>1.5</v>
      </c>
      <c r="AX341" s="172">
        <f t="shared" si="1318"/>
        <v>1.5</v>
      </c>
      <c r="AY341" s="172">
        <f t="shared" si="1318"/>
        <v>1.5</v>
      </c>
      <c r="AZ341" s="172">
        <f t="shared" si="1318"/>
        <v>1.5</v>
      </c>
      <c r="BA341" s="172">
        <f t="shared" si="1318"/>
        <v>1.5</v>
      </c>
      <c r="BB341" s="172">
        <f t="shared" si="1318"/>
        <v>1.5</v>
      </c>
      <c r="BC341" s="172">
        <f t="shared" si="1318"/>
        <v>1.5</v>
      </c>
      <c r="BD341" s="172">
        <f t="shared" si="1318"/>
        <v>1.5</v>
      </c>
      <c r="BE341" s="172">
        <f t="shared" si="1318"/>
        <v>1.5</v>
      </c>
      <c r="BF341" s="172">
        <f t="shared" si="1318"/>
        <v>1.5</v>
      </c>
      <c r="BG341" s="172">
        <f t="shared" si="1318"/>
        <v>1.5</v>
      </c>
      <c r="BH341" s="172">
        <f t="shared" si="1318"/>
        <v>1.5</v>
      </c>
    </row>
    <row r="342" spans="4:60" s="114" customFormat="1" ht="18" customHeight="1" thickBot="1" x14ac:dyDescent="0.3">
      <c r="E342" s="114" t="s">
        <v>237</v>
      </c>
      <c r="AB342" s="171">
        <f>VDB(AB335,0,AB336,AB340,AB341,AB337,FALSE)</f>
        <v>428.57142857142856</v>
      </c>
      <c r="AC342" s="171">
        <f t="shared" ref="AC342" si="1319">VDB(AC335,0,AC336,AC340,AC341,AC337,FALSE)</f>
        <v>428.57142857142856</v>
      </c>
      <c r="AD342" s="171">
        <f t="shared" ref="AD342" si="1320">VDB(AD335,0,AD336,AD340,AD341,AD337,FALSE)</f>
        <v>428.57142857142856</v>
      </c>
      <c r="AE342" s="171">
        <f t="shared" ref="AE342" si="1321">VDB(AE335,0,AE336,AE340,AE341,AE337,FALSE)</f>
        <v>428.57142857142856</v>
      </c>
      <c r="AF342" s="171">
        <f t="shared" ref="AF342" si="1322">VDB(AF335,0,AF336,AF340,AF341,AF337,FALSE)</f>
        <v>428.57142857142856</v>
      </c>
      <c r="AG342" s="171">
        <f t="shared" ref="AG342" si="1323">VDB(AG335,0,AG336,AG340,AG341,AG337,FALSE)</f>
        <v>428.57142857142856</v>
      </c>
      <c r="AH342" s="171">
        <f t="shared" ref="AH342" si="1324">VDB(AH335,0,AH336,AH340,AH341,AH337,FALSE)</f>
        <v>428.57142857142856</v>
      </c>
      <c r="AI342" s="171">
        <f t="shared" ref="AI342" si="1325">VDB(AI335,0,AI336,AI340,AI341,AI337,FALSE)</f>
        <v>428.57142857142856</v>
      </c>
      <c r="AJ342" s="171">
        <f t="shared" ref="AJ342" si="1326">VDB(AJ335,0,AJ336,AJ340,AJ341,AJ337,FALSE)</f>
        <v>428.57142857142856</v>
      </c>
      <c r="AK342" s="171">
        <f t="shared" ref="AK342" si="1327">VDB(AK335,0,AK336,AK340,AK341,AK337,FALSE)</f>
        <v>428.57142857142856</v>
      </c>
      <c r="AL342" s="171">
        <f t="shared" ref="AL342" si="1328">VDB(AL335,0,AL336,AL340,AL341,AL337,FALSE)</f>
        <v>428.57142857142856</v>
      </c>
      <c r="AM342" s="171">
        <f t="shared" ref="AM342" si="1329">VDB(AM335,0,AM336,AM340,AM341,AM337,FALSE)</f>
        <v>428.57142857142856</v>
      </c>
      <c r="AW342" s="171">
        <f t="shared" ref="AW342" si="1330">VDB(AW335,0,AW336,AW340,AW341,AW337,FALSE)</f>
        <v>734.69387755102036</v>
      </c>
      <c r="AX342" s="171">
        <f t="shared" ref="AX342" si="1331">VDB(AX335,0,AX336,AX340,AX341,AX337,FALSE)</f>
        <v>734.69387755102036</v>
      </c>
      <c r="AY342" s="171">
        <f t="shared" ref="AY342" si="1332">VDB(AY335,0,AY336,AY340,AY341,AY337,FALSE)</f>
        <v>734.69387755102036</v>
      </c>
      <c r="AZ342" s="171">
        <f t="shared" ref="AZ342" si="1333">VDB(AZ335,0,AZ336,AZ340,AZ341,AZ337,FALSE)</f>
        <v>734.69387755102036</v>
      </c>
      <c r="BA342" s="171">
        <f t="shared" ref="BA342" si="1334">VDB(BA335,0,BA336,BA340,BA341,BA337,FALSE)</f>
        <v>734.69387755102036</v>
      </c>
      <c r="BB342" s="171">
        <f t="shared" ref="BB342" si="1335">VDB(BB335,0,BB336,BB340,BB341,BB337,FALSE)</f>
        <v>734.69387755102036</v>
      </c>
      <c r="BC342" s="171">
        <f t="shared" ref="BC342" si="1336">VDB(BC335,0,BC336,BC340,BC341,BC337,FALSE)</f>
        <v>734.69387755102036</v>
      </c>
      <c r="BD342" s="171">
        <f t="shared" ref="BD342" si="1337">VDB(BD335,0,BD336,BD340,BD341,BD337,FALSE)</f>
        <v>734.69387755102036</v>
      </c>
      <c r="BE342" s="171">
        <f t="shared" ref="BE342" si="1338">VDB(BE335,0,BE336,BE340,BE341,BE337,FALSE)</f>
        <v>734.69387755102036</v>
      </c>
      <c r="BF342" s="171">
        <f t="shared" ref="BF342" si="1339">VDB(BF335,0,BF336,BF340,BF341,BF337,FALSE)</f>
        <v>734.69387755102036</v>
      </c>
      <c r="BG342" s="171">
        <f t="shared" ref="BG342" si="1340">VDB(BG335,0,BG336,BG340,BG341,BG337,FALSE)</f>
        <v>734.69387755102036</v>
      </c>
      <c r="BH342" s="171">
        <f t="shared" ref="BH342" si="1341">VDB(BH335,0,BH336,BH340,BH341,BH337,FALSE)</f>
        <v>734.69387755102036</v>
      </c>
    </row>
    <row r="343" spans="4:60" s="114" customFormat="1" ht="18" customHeight="1" thickBot="1" x14ac:dyDescent="0.3">
      <c r="E343" s="114" t="s">
        <v>323</v>
      </c>
      <c r="AB343" s="175">
        <f>COUNT(AB335:$AM335)</f>
        <v>12</v>
      </c>
      <c r="AC343" s="171">
        <f>AB343</f>
        <v>12</v>
      </c>
      <c r="AD343" s="171">
        <f t="shared" ref="AD343:AM343" si="1342">AC343</f>
        <v>12</v>
      </c>
      <c r="AE343" s="171">
        <f t="shared" si="1342"/>
        <v>12</v>
      </c>
      <c r="AF343" s="171">
        <f t="shared" si="1342"/>
        <v>12</v>
      </c>
      <c r="AG343" s="171">
        <f t="shared" si="1342"/>
        <v>12</v>
      </c>
      <c r="AH343" s="171">
        <f t="shared" si="1342"/>
        <v>12</v>
      </c>
      <c r="AI343" s="171">
        <f t="shared" si="1342"/>
        <v>12</v>
      </c>
      <c r="AJ343" s="171">
        <f t="shared" si="1342"/>
        <v>12</v>
      </c>
      <c r="AK343" s="171">
        <f t="shared" si="1342"/>
        <v>12</v>
      </c>
      <c r="AL343" s="171">
        <f t="shared" si="1342"/>
        <v>12</v>
      </c>
      <c r="AM343" s="171">
        <f t="shared" si="1342"/>
        <v>12</v>
      </c>
      <c r="AW343" s="175">
        <f>COUNT(AW335:BH335)</f>
        <v>12</v>
      </c>
      <c r="AX343" s="171">
        <f>AW343</f>
        <v>12</v>
      </c>
      <c r="AY343" s="171">
        <f t="shared" ref="AY343:BH343" si="1343">AX343</f>
        <v>12</v>
      </c>
      <c r="AZ343" s="171">
        <f t="shared" si="1343"/>
        <v>12</v>
      </c>
      <c r="BA343" s="171">
        <f t="shared" si="1343"/>
        <v>12</v>
      </c>
      <c r="BB343" s="171">
        <f t="shared" si="1343"/>
        <v>12</v>
      </c>
      <c r="BC343" s="171">
        <f t="shared" si="1343"/>
        <v>12</v>
      </c>
      <c r="BD343" s="171">
        <f t="shared" si="1343"/>
        <v>12</v>
      </c>
      <c r="BE343" s="171">
        <f t="shared" si="1343"/>
        <v>12</v>
      </c>
      <c r="BF343" s="171">
        <f t="shared" si="1343"/>
        <v>12</v>
      </c>
      <c r="BG343" s="171">
        <f t="shared" si="1343"/>
        <v>12</v>
      </c>
      <c r="BH343" s="171">
        <f t="shared" si="1343"/>
        <v>12</v>
      </c>
    </row>
    <row r="344" spans="4:60" s="114" customFormat="1" ht="18" customHeight="1" x14ac:dyDescent="0.25">
      <c r="E344" s="114" t="s">
        <v>327</v>
      </c>
      <c r="AB344" s="186" t="b">
        <f>AND(COLUMN(AB343)&gt;=COLUMN(AM343)-AB343)</f>
        <v>1</v>
      </c>
      <c r="AC344" s="186" t="b">
        <f>AND(COLUMN(AC343)&gt;=COLUMN(AM343)-AC343)</f>
        <v>1</v>
      </c>
      <c r="AD344" s="186" t="b">
        <f>AND(COLUMN(AD343)&gt;=COLUMN(AM343)-AD343)</f>
        <v>1</v>
      </c>
      <c r="AE344" s="186" t="b">
        <f>AND(COLUMN(AE343)&gt;=COLUMN(AM343)-AE343)</f>
        <v>1</v>
      </c>
      <c r="AF344" s="186" t="b">
        <f>AND(COLUMN(AF343)&gt;=COLUMN(AM343)-AF343)</f>
        <v>1</v>
      </c>
      <c r="AG344" s="186" t="b">
        <f>AND(COLUMN(AG343)&gt;=COLUMN(AM343)-AG343)</f>
        <v>1</v>
      </c>
      <c r="AH344" s="186" t="b">
        <f>AND(COLUMN(AH343)&gt;=COLUMN(AM343)-AH343)</f>
        <v>1</v>
      </c>
      <c r="AI344" s="186" t="b">
        <f>AND(COLUMN(AI343)&gt;=COLUMN(AM343)-AI343)</f>
        <v>1</v>
      </c>
      <c r="AJ344" s="186" t="b">
        <f>AND(COLUMN(AJ343)&gt;=COLUMN(AM343)-AJ343)</f>
        <v>1</v>
      </c>
      <c r="AK344" s="186" t="b">
        <f>AND(COLUMN(AK343)&gt;=COLUMN(AM343)-AK343)</f>
        <v>1</v>
      </c>
      <c r="AL344" s="186" t="b">
        <f>AND(COLUMN(AL343)&gt;=COLUMN(AM343)-AL343)</f>
        <v>1</v>
      </c>
      <c r="AM344" s="186" t="b">
        <f>AND(COLUMN(AM343)&gt;=COLUMN(AM343)-AM343)</f>
        <v>1</v>
      </c>
      <c r="AW344" s="186" t="b">
        <f>AND(COLUMN(AW343)&gt;=COLUMN(BH343)-AW343)</f>
        <v>1</v>
      </c>
      <c r="AX344" s="186" t="b">
        <f>AND(COLUMN(AX343)&gt;=COLUMN(BH343)-AX343)</f>
        <v>1</v>
      </c>
      <c r="AY344" s="186" t="b">
        <f>AND(COLUMN(AY343)&gt;=COLUMN(BH343)-AY343)</f>
        <v>1</v>
      </c>
      <c r="AZ344" s="186" t="b">
        <f>AND(COLUMN(AZ343)&gt;=COLUMN(BH343)-AZ343)</f>
        <v>1</v>
      </c>
      <c r="BA344" s="186" t="b">
        <f>AND(COLUMN(BA343)&gt;=COLUMN(BH343)-BA343)</f>
        <v>1</v>
      </c>
      <c r="BB344" s="186" t="b">
        <f>AND(COLUMN(BB343)&gt;=COLUMN(BH343)-BB343)</f>
        <v>1</v>
      </c>
      <c r="BC344" s="186" t="b">
        <f>AND(COLUMN(BC343)&gt;=COLUMN(BH343)-BC343)</f>
        <v>1</v>
      </c>
      <c r="BD344" s="186" t="b">
        <f>AND(COLUMN(BD343)&gt;=COLUMN(BH343)-BD343)</f>
        <v>1</v>
      </c>
      <c r="BE344" s="186" t="b">
        <f>AND(COLUMN(BE343)&gt;=COLUMN(BH343)-BE343)</f>
        <v>1</v>
      </c>
      <c r="BF344" s="186" t="b">
        <f>AND(COLUMN(BF343)&gt;=COLUMN(BH343)-BF343)</f>
        <v>1</v>
      </c>
      <c r="BG344" s="186" t="b">
        <f>AND(COLUMN(BG343)&gt;=COLUMN(BH343)-BG343)</f>
        <v>1</v>
      </c>
      <c r="BH344" s="186" t="b">
        <f>AND(COLUMN(BH343)&gt;=COLUMN(BH343)-BH343)</f>
        <v>1</v>
      </c>
    </row>
    <row r="345" spans="4:60" s="114" customFormat="1" ht="18" customHeight="1" x14ac:dyDescent="0.25">
      <c r="E345" s="114" t="s">
        <v>238</v>
      </c>
      <c r="AB345" s="171">
        <f>AB342/AB343</f>
        <v>35.714285714285715</v>
      </c>
      <c r="AC345" s="171">
        <f t="shared" ref="AC345:AM345" si="1344">AC342/AC343</f>
        <v>35.714285714285715</v>
      </c>
      <c r="AD345" s="171">
        <f t="shared" si="1344"/>
        <v>35.714285714285715</v>
      </c>
      <c r="AE345" s="171">
        <f t="shared" si="1344"/>
        <v>35.714285714285715</v>
      </c>
      <c r="AF345" s="171">
        <f t="shared" si="1344"/>
        <v>35.714285714285715</v>
      </c>
      <c r="AG345" s="171">
        <f t="shared" si="1344"/>
        <v>35.714285714285715</v>
      </c>
      <c r="AH345" s="171">
        <f t="shared" si="1344"/>
        <v>35.714285714285715</v>
      </c>
      <c r="AI345" s="171">
        <f t="shared" si="1344"/>
        <v>35.714285714285715</v>
      </c>
      <c r="AJ345" s="171">
        <f t="shared" si="1344"/>
        <v>35.714285714285715</v>
      </c>
      <c r="AK345" s="171">
        <f t="shared" si="1344"/>
        <v>35.714285714285715</v>
      </c>
      <c r="AL345" s="171">
        <f t="shared" si="1344"/>
        <v>35.714285714285715</v>
      </c>
      <c r="AM345" s="171">
        <f t="shared" si="1344"/>
        <v>35.714285714285715</v>
      </c>
      <c r="AW345" s="171">
        <f t="shared" ref="AW345" si="1345">AW342/AW343</f>
        <v>61.224489795918366</v>
      </c>
      <c r="AX345" s="171">
        <f t="shared" ref="AX345" si="1346">AX342/12</f>
        <v>61.224489795918366</v>
      </c>
      <c r="AY345" s="171">
        <f t="shared" ref="AY345" si="1347">AY342/12</f>
        <v>61.224489795918366</v>
      </c>
      <c r="AZ345" s="171">
        <f t="shared" ref="AZ345" si="1348">AZ342/12</f>
        <v>61.224489795918366</v>
      </c>
      <c r="BA345" s="171">
        <f t="shared" ref="BA345" si="1349">BA342/12</f>
        <v>61.224489795918366</v>
      </c>
      <c r="BB345" s="171">
        <f t="shared" ref="BB345" si="1350">BB342/12</f>
        <v>61.224489795918366</v>
      </c>
      <c r="BC345" s="171">
        <f t="shared" ref="BC345" si="1351">BC342/12</f>
        <v>61.224489795918366</v>
      </c>
      <c r="BD345" s="171">
        <f t="shared" ref="BD345" si="1352">BD342/12</f>
        <v>61.224489795918366</v>
      </c>
      <c r="BE345" s="171">
        <f t="shared" ref="BE345" si="1353">BE342/12</f>
        <v>61.224489795918366</v>
      </c>
      <c r="BF345" s="171">
        <f t="shared" ref="BF345" si="1354">BF342/12</f>
        <v>61.224489795918366</v>
      </c>
      <c r="BG345" s="171">
        <f t="shared" ref="BG345" si="1355">BG342/12</f>
        <v>61.224489795918366</v>
      </c>
      <c r="BH345" s="171">
        <f t="shared" ref="BH345" si="1356">BH342/12</f>
        <v>61.224489795918366</v>
      </c>
    </row>
    <row r="346" spans="4:60" s="114" customFormat="1" ht="18" customHeight="1" x14ac:dyDescent="0.25">
      <c r="AB346" s="171"/>
      <c r="AD346" s="158"/>
      <c r="AE346" s="172"/>
      <c r="AF346" s="172"/>
      <c r="AG346" s="172"/>
      <c r="AH346" s="172"/>
      <c r="AI346" s="172"/>
      <c r="AJ346" s="172"/>
      <c r="AK346" s="172"/>
      <c r="AL346" s="172"/>
      <c r="AM346" s="172"/>
      <c r="AW346" s="171"/>
      <c r="AY346" s="158"/>
      <c r="AZ346" s="172"/>
      <c r="BA346" s="172"/>
      <c r="BB346" s="172"/>
      <c r="BC346" s="172"/>
      <c r="BD346" s="172"/>
      <c r="BE346" s="172"/>
      <c r="BF346" s="172"/>
      <c r="BG346" s="172"/>
      <c r="BH346" s="172"/>
    </row>
    <row r="347" spans="4:60" s="114" customFormat="1" ht="18" customHeight="1" thickBot="1" x14ac:dyDescent="0.3">
      <c r="D347" s="114" t="s">
        <v>314</v>
      </c>
      <c r="AB347" s="171"/>
      <c r="AD347" s="158"/>
      <c r="AE347" s="172"/>
      <c r="AF347" s="172"/>
      <c r="AG347" s="172"/>
      <c r="AH347" s="172"/>
      <c r="AI347" s="172"/>
      <c r="AJ347" s="172"/>
      <c r="AK347" s="172"/>
      <c r="AL347" s="172"/>
      <c r="AM347" s="172"/>
      <c r="AW347" s="171"/>
      <c r="AY347" s="158"/>
      <c r="AZ347" s="172"/>
      <c r="BA347" s="172"/>
      <c r="BB347" s="172"/>
      <c r="BC347" s="172"/>
      <c r="BD347" s="172"/>
      <c r="BE347" s="172"/>
      <c r="BF347" s="172"/>
      <c r="BG347" s="172"/>
      <c r="BH347" s="172"/>
    </row>
    <row r="348" spans="4:60" s="114" customFormat="1" ht="18" customHeight="1" thickBot="1" x14ac:dyDescent="0.3">
      <c r="E348" s="114" t="s">
        <v>313</v>
      </c>
      <c r="AB348" s="171"/>
      <c r="AD348" s="158"/>
      <c r="AE348" s="173">
        <f>AE$257</f>
        <v>3000</v>
      </c>
      <c r="AF348" s="171">
        <f t="shared" ref="AF348:AM348" si="1357">AE348</f>
        <v>3000</v>
      </c>
      <c r="AG348" s="171">
        <f t="shared" si="1357"/>
        <v>3000</v>
      </c>
      <c r="AH348" s="171">
        <f t="shared" si="1357"/>
        <v>3000</v>
      </c>
      <c r="AI348" s="171">
        <f t="shared" si="1357"/>
        <v>3000</v>
      </c>
      <c r="AJ348" s="171">
        <f t="shared" si="1357"/>
        <v>3000</v>
      </c>
      <c r="AK348" s="171">
        <f t="shared" si="1357"/>
        <v>3000</v>
      </c>
      <c r="AL348" s="171">
        <f t="shared" si="1357"/>
        <v>3000</v>
      </c>
      <c r="AM348" s="171">
        <f t="shared" si="1357"/>
        <v>3000</v>
      </c>
      <c r="AW348" s="180">
        <f>AM348</f>
        <v>3000</v>
      </c>
      <c r="AX348" s="171">
        <f t="shared" ref="AX348:BH348" si="1358">AW348</f>
        <v>3000</v>
      </c>
      <c r="AY348" s="171">
        <f t="shared" si="1358"/>
        <v>3000</v>
      </c>
      <c r="AZ348" s="171">
        <f t="shared" si="1358"/>
        <v>3000</v>
      </c>
      <c r="BA348" s="171">
        <f t="shared" si="1358"/>
        <v>3000</v>
      </c>
      <c r="BB348" s="171">
        <f t="shared" si="1358"/>
        <v>3000</v>
      </c>
      <c r="BC348" s="171">
        <f t="shared" si="1358"/>
        <v>3000</v>
      </c>
      <c r="BD348" s="171">
        <f t="shared" si="1358"/>
        <v>3000</v>
      </c>
      <c r="BE348" s="171">
        <f t="shared" si="1358"/>
        <v>3000</v>
      </c>
      <c r="BF348" s="171">
        <f t="shared" si="1358"/>
        <v>3000</v>
      </c>
      <c r="BG348" s="171">
        <f t="shared" si="1358"/>
        <v>3000</v>
      </c>
      <c r="BH348" s="171">
        <f t="shared" si="1358"/>
        <v>3000</v>
      </c>
    </row>
    <row r="349" spans="4:60" s="114" customFormat="1" ht="18" customHeight="1" thickBot="1" x14ac:dyDescent="0.3">
      <c r="E349" s="114" t="s">
        <v>236</v>
      </c>
      <c r="AB349" s="171"/>
      <c r="AD349" s="158"/>
      <c r="AE349" s="175">
        <f>$D$253</f>
        <v>7</v>
      </c>
      <c r="AF349" s="171">
        <f t="shared" ref="AF349:AM349" si="1359">AE349</f>
        <v>7</v>
      </c>
      <c r="AG349" s="171">
        <f t="shared" si="1359"/>
        <v>7</v>
      </c>
      <c r="AH349" s="171">
        <f t="shared" si="1359"/>
        <v>7</v>
      </c>
      <c r="AI349" s="171">
        <f t="shared" si="1359"/>
        <v>7</v>
      </c>
      <c r="AJ349" s="171">
        <f t="shared" si="1359"/>
        <v>7</v>
      </c>
      <c r="AK349" s="171">
        <f t="shared" si="1359"/>
        <v>7</v>
      </c>
      <c r="AL349" s="171">
        <f t="shared" si="1359"/>
        <v>7</v>
      </c>
      <c r="AM349" s="171">
        <f t="shared" si="1359"/>
        <v>7</v>
      </c>
      <c r="AW349" s="180">
        <f t="shared" ref="AW349:AW350" si="1360">AM349</f>
        <v>7</v>
      </c>
      <c r="AX349" s="171">
        <f t="shared" ref="AX349:BH349" si="1361">AW349</f>
        <v>7</v>
      </c>
      <c r="AY349" s="171">
        <f t="shared" si="1361"/>
        <v>7</v>
      </c>
      <c r="AZ349" s="171">
        <f t="shared" si="1361"/>
        <v>7</v>
      </c>
      <c r="BA349" s="171">
        <f t="shared" si="1361"/>
        <v>7</v>
      </c>
      <c r="BB349" s="171">
        <f t="shared" si="1361"/>
        <v>7</v>
      </c>
      <c r="BC349" s="171">
        <f t="shared" si="1361"/>
        <v>7</v>
      </c>
      <c r="BD349" s="171">
        <f t="shared" si="1361"/>
        <v>7</v>
      </c>
      <c r="BE349" s="171">
        <f t="shared" si="1361"/>
        <v>7</v>
      </c>
      <c r="BF349" s="171">
        <f t="shared" si="1361"/>
        <v>7</v>
      </c>
      <c r="BG349" s="171">
        <f t="shared" si="1361"/>
        <v>7</v>
      </c>
      <c r="BH349" s="171">
        <f t="shared" si="1361"/>
        <v>7</v>
      </c>
    </row>
    <row r="350" spans="4:60" s="114" customFormat="1" ht="18" customHeight="1" thickBot="1" x14ac:dyDescent="0.3">
      <c r="E350" s="114" t="s">
        <v>157</v>
      </c>
      <c r="AB350" s="171"/>
      <c r="AD350" s="158"/>
      <c r="AE350" s="181">
        <f>1+(0.5*AND(AE349&lt;=20))+(0.5*AND(AE349&lt;=10))</f>
        <v>2</v>
      </c>
      <c r="AF350" s="172">
        <f t="shared" ref="AF350:AM350" si="1362">AE350</f>
        <v>2</v>
      </c>
      <c r="AG350" s="172">
        <f t="shared" si="1362"/>
        <v>2</v>
      </c>
      <c r="AH350" s="172">
        <f t="shared" si="1362"/>
        <v>2</v>
      </c>
      <c r="AI350" s="172">
        <f t="shared" si="1362"/>
        <v>2</v>
      </c>
      <c r="AJ350" s="172">
        <f t="shared" si="1362"/>
        <v>2</v>
      </c>
      <c r="AK350" s="172">
        <f t="shared" si="1362"/>
        <v>2</v>
      </c>
      <c r="AL350" s="172">
        <f t="shared" si="1362"/>
        <v>2</v>
      </c>
      <c r="AM350" s="172">
        <f t="shared" si="1362"/>
        <v>2</v>
      </c>
      <c r="AW350" s="182">
        <f t="shared" si="1360"/>
        <v>2</v>
      </c>
      <c r="AX350" s="172">
        <f t="shared" ref="AX350:BH350" si="1363">AW350</f>
        <v>2</v>
      </c>
      <c r="AY350" s="172">
        <f t="shared" si="1363"/>
        <v>2</v>
      </c>
      <c r="AZ350" s="172">
        <f t="shared" si="1363"/>
        <v>2</v>
      </c>
      <c r="BA350" s="172">
        <f t="shared" si="1363"/>
        <v>2</v>
      </c>
      <c r="BB350" s="172">
        <f t="shared" si="1363"/>
        <v>2</v>
      </c>
      <c r="BC350" s="172">
        <f t="shared" si="1363"/>
        <v>2</v>
      </c>
      <c r="BD350" s="172">
        <f t="shared" si="1363"/>
        <v>2</v>
      </c>
      <c r="BE350" s="172">
        <f t="shared" si="1363"/>
        <v>2</v>
      </c>
      <c r="BF350" s="172">
        <f t="shared" si="1363"/>
        <v>2</v>
      </c>
      <c r="BG350" s="172">
        <f t="shared" si="1363"/>
        <v>2</v>
      </c>
      <c r="BH350" s="172">
        <f t="shared" si="1363"/>
        <v>2</v>
      </c>
    </row>
    <row r="351" spans="4:60" s="114" customFormat="1" ht="18" customHeight="1" thickBot="1" x14ac:dyDescent="0.3">
      <c r="E351" s="114" t="s">
        <v>322</v>
      </c>
      <c r="AB351" s="171"/>
      <c r="AD351" s="158"/>
      <c r="AE351" s="183">
        <f>YEAR(AE$3)</f>
        <v>2014</v>
      </c>
      <c r="AF351" s="184">
        <f t="shared" ref="AF351:AM351" si="1364">AE351</f>
        <v>2014</v>
      </c>
      <c r="AG351" s="184">
        <f t="shared" si="1364"/>
        <v>2014</v>
      </c>
      <c r="AH351" s="184">
        <f t="shared" si="1364"/>
        <v>2014</v>
      </c>
      <c r="AI351" s="184">
        <f t="shared" si="1364"/>
        <v>2014</v>
      </c>
      <c r="AJ351" s="184">
        <f t="shared" si="1364"/>
        <v>2014</v>
      </c>
      <c r="AK351" s="184">
        <f t="shared" si="1364"/>
        <v>2014</v>
      </c>
      <c r="AL351" s="184">
        <f t="shared" si="1364"/>
        <v>2014</v>
      </c>
      <c r="AM351" s="184">
        <f t="shared" si="1364"/>
        <v>2014</v>
      </c>
      <c r="AW351" s="185">
        <f>AM351</f>
        <v>2014</v>
      </c>
      <c r="AX351" s="184">
        <f>AW351</f>
        <v>2014</v>
      </c>
      <c r="AY351" s="184">
        <f t="shared" ref="AY351:BH351" si="1365">AX351</f>
        <v>2014</v>
      </c>
      <c r="AZ351" s="184">
        <f t="shared" si="1365"/>
        <v>2014</v>
      </c>
      <c r="BA351" s="184">
        <f t="shared" si="1365"/>
        <v>2014</v>
      </c>
      <c r="BB351" s="184">
        <f t="shared" si="1365"/>
        <v>2014</v>
      </c>
      <c r="BC351" s="184">
        <f t="shared" si="1365"/>
        <v>2014</v>
      </c>
      <c r="BD351" s="184">
        <f t="shared" si="1365"/>
        <v>2014</v>
      </c>
      <c r="BE351" s="184">
        <f t="shared" si="1365"/>
        <v>2014</v>
      </c>
      <c r="BF351" s="184">
        <f t="shared" si="1365"/>
        <v>2014</v>
      </c>
      <c r="BG351" s="184">
        <f t="shared" si="1365"/>
        <v>2014</v>
      </c>
      <c r="BH351" s="184">
        <f t="shared" si="1365"/>
        <v>2014</v>
      </c>
    </row>
    <row r="352" spans="4:60" s="114" customFormat="1" ht="18" customHeight="1" x14ac:dyDescent="0.25">
      <c r="E352" s="114" t="s">
        <v>324</v>
      </c>
      <c r="AB352" s="171"/>
      <c r="AD352" s="158"/>
      <c r="AE352" s="105">
        <f t="shared" ref="AE352" si="1366">YEAR(AE$3)-AE351+1</f>
        <v>1</v>
      </c>
      <c r="AF352" s="105">
        <f t="shared" ref="AF352" si="1367">YEAR(AF$3)-AF351+1</f>
        <v>1</v>
      </c>
      <c r="AG352" s="105">
        <f t="shared" ref="AG352" si="1368">YEAR(AG$3)-AG351+1</f>
        <v>1</v>
      </c>
      <c r="AH352" s="105">
        <f t="shared" ref="AH352" si="1369">YEAR(AH$3)-AH351+1</f>
        <v>1</v>
      </c>
      <c r="AI352" s="105">
        <f t="shared" ref="AI352" si="1370">YEAR(AI$3)-AI351+1</f>
        <v>1</v>
      </c>
      <c r="AJ352" s="105">
        <f t="shared" ref="AJ352" si="1371">YEAR(AJ$3)-AJ351+1</f>
        <v>1</v>
      </c>
      <c r="AK352" s="105">
        <f t="shared" ref="AK352" si="1372">YEAR(AK$3)-AK351+1</f>
        <v>1</v>
      </c>
      <c r="AL352" s="105">
        <f t="shared" ref="AL352" si="1373">YEAR(AL$3)-AL351+1</f>
        <v>1</v>
      </c>
      <c r="AM352" s="105">
        <f t="shared" ref="AM352" si="1374">YEAR(AM$3)-AM351+1</f>
        <v>1</v>
      </c>
      <c r="AW352" s="105">
        <f t="shared" ref="AW352" si="1375">YEAR(AW$3)-AW351+1</f>
        <v>2</v>
      </c>
      <c r="AX352" s="105">
        <f t="shared" ref="AX352" si="1376">YEAR(AX$3)-AX351+1</f>
        <v>2</v>
      </c>
      <c r="AY352" s="105">
        <f t="shared" ref="AY352" si="1377">YEAR(AY$3)-AY351+1</f>
        <v>2</v>
      </c>
      <c r="AZ352" s="105">
        <f t="shared" ref="AZ352" si="1378">YEAR(AZ$3)-AZ351+1</f>
        <v>2</v>
      </c>
      <c r="BA352" s="105">
        <f t="shared" ref="BA352" si="1379">YEAR(BA$3)-BA351+1</f>
        <v>2</v>
      </c>
      <c r="BB352" s="105">
        <f t="shared" ref="BB352" si="1380">YEAR(BB$3)-BB351+1</f>
        <v>2</v>
      </c>
      <c r="BC352" s="105">
        <f t="shared" ref="BC352" si="1381">YEAR(BC$3)-BC351+1</f>
        <v>2</v>
      </c>
      <c r="BD352" s="105">
        <f t="shared" ref="BD352" si="1382">YEAR(BD$3)-BD351+1</f>
        <v>2</v>
      </c>
      <c r="BE352" s="105">
        <f t="shared" ref="BE352" si="1383">YEAR(BE$3)-BE351+1</f>
        <v>2</v>
      </c>
      <c r="BF352" s="105">
        <f t="shared" ref="BF352" si="1384">YEAR(BF$3)-BF351+1</f>
        <v>2</v>
      </c>
      <c r="BG352" s="105">
        <f t="shared" ref="BG352" si="1385">YEAR(BG$3)-BG351+1</f>
        <v>2</v>
      </c>
      <c r="BH352" s="105">
        <f t="shared" ref="BH352" si="1386">YEAR(BH$3)-BH351+1</f>
        <v>2</v>
      </c>
    </row>
    <row r="353" spans="4:60" s="114" customFormat="1" ht="18" customHeight="1" x14ac:dyDescent="0.25">
      <c r="E353" s="114" t="s">
        <v>325</v>
      </c>
      <c r="AB353" s="171"/>
      <c r="AD353" s="158"/>
      <c r="AE353" s="172">
        <f t="shared" ref="AE353" si="1387">MAX(AE352-1.5,0)</f>
        <v>0</v>
      </c>
      <c r="AF353" s="172">
        <f t="shared" ref="AF353" si="1388">MAX(AF352-1.5,0)</f>
        <v>0</v>
      </c>
      <c r="AG353" s="172">
        <f t="shared" ref="AG353" si="1389">MAX(AG352-1.5,0)</f>
        <v>0</v>
      </c>
      <c r="AH353" s="172">
        <f t="shared" ref="AH353" si="1390">MAX(AH352-1.5,0)</f>
        <v>0</v>
      </c>
      <c r="AI353" s="172">
        <f t="shared" ref="AI353" si="1391">MAX(AI352-1.5,0)</f>
        <v>0</v>
      </c>
      <c r="AJ353" s="172">
        <f t="shared" ref="AJ353" si="1392">MAX(AJ352-1.5,0)</f>
        <v>0</v>
      </c>
      <c r="AK353" s="172">
        <f t="shared" ref="AK353" si="1393">MAX(AK352-1.5,0)</f>
        <v>0</v>
      </c>
      <c r="AL353" s="172">
        <f t="shared" ref="AL353" si="1394">MAX(AL352-1.5,0)</f>
        <v>0</v>
      </c>
      <c r="AM353" s="172">
        <f t="shared" ref="AM353" si="1395">MAX(AM352-1.5,0)</f>
        <v>0</v>
      </c>
      <c r="AW353" s="172">
        <f t="shared" ref="AW353" si="1396">MAX(AW352-1.5,0)</f>
        <v>0.5</v>
      </c>
      <c r="AX353" s="172">
        <f t="shared" ref="AX353" si="1397">MAX(AX352-1.5,0)</f>
        <v>0.5</v>
      </c>
      <c r="AY353" s="172">
        <f t="shared" ref="AY353" si="1398">MAX(AY352-1.5,0)</f>
        <v>0.5</v>
      </c>
      <c r="AZ353" s="172">
        <f t="shared" ref="AZ353" si="1399">MAX(AZ352-1.5,0)</f>
        <v>0.5</v>
      </c>
      <c r="BA353" s="172">
        <f t="shared" ref="BA353" si="1400">MAX(BA352-1.5,0)</f>
        <v>0.5</v>
      </c>
      <c r="BB353" s="172">
        <f t="shared" ref="BB353" si="1401">MAX(BB352-1.5,0)</f>
        <v>0.5</v>
      </c>
      <c r="BC353" s="172">
        <f t="shared" ref="BC353" si="1402">MAX(BC352-1.5,0)</f>
        <v>0.5</v>
      </c>
      <c r="BD353" s="172">
        <f t="shared" ref="BD353" si="1403">MAX(BD352-1.5,0)</f>
        <v>0.5</v>
      </c>
      <c r="BE353" s="172">
        <f t="shared" ref="BE353" si="1404">MAX(BE352-1.5,0)</f>
        <v>0.5</v>
      </c>
      <c r="BF353" s="172">
        <f t="shared" ref="BF353" si="1405">MAX(BF352-1.5,0)</f>
        <v>0.5</v>
      </c>
      <c r="BG353" s="172">
        <f t="shared" ref="BG353" si="1406">MAX(BG352-1.5,0)</f>
        <v>0.5</v>
      </c>
      <c r="BH353" s="172">
        <f t="shared" ref="BH353" si="1407">MAX(BH352-1.5,0)</f>
        <v>0.5</v>
      </c>
    </row>
    <row r="354" spans="4:60" ht="18" customHeight="1" x14ac:dyDescent="0.25">
      <c r="D354" s="114"/>
      <c r="E354" s="114" t="s">
        <v>326</v>
      </c>
      <c r="AB354" s="171"/>
      <c r="AC354" s="114"/>
      <c r="AD354" s="158"/>
      <c r="AE354" s="172">
        <f t="shared" ref="AE354:AM354" si="1408">MIN(AE352-0.5,AE349)</f>
        <v>0.5</v>
      </c>
      <c r="AF354" s="172">
        <f t="shared" si="1408"/>
        <v>0.5</v>
      </c>
      <c r="AG354" s="172">
        <f t="shared" si="1408"/>
        <v>0.5</v>
      </c>
      <c r="AH354" s="172">
        <f t="shared" si="1408"/>
        <v>0.5</v>
      </c>
      <c r="AI354" s="172">
        <f t="shared" si="1408"/>
        <v>0.5</v>
      </c>
      <c r="AJ354" s="172">
        <f t="shared" si="1408"/>
        <v>0.5</v>
      </c>
      <c r="AK354" s="172">
        <f t="shared" si="1408"/>
        <v>0.5</v>
      </c>
      <c r="AL354" s="172">
        <f t="shared" si="1408"/>
        <v>0.5</v>
      </c>
      <c r="AM354" s="172">
        <f t="shared" si="1408"/>
        <v>0.5</v>
      </c>
      <c r="AW354" s="172">
        <f t="shared" ref="AW354:BH354" si="1409">MIN(AW352-0.5,AW349)</f>
        <v>1.5</v>
      </c>
      <c r="AX354" s="172">
        <f t="shared" si="1409"/>
        <v>1.5</v>
      </c>
      <c r="AY354" s="172">
        <f t="shared" si="1409"/>
        <v>1.5</v>
      </c>
      <c r="AZ354" s="172">
        <f t="shared" si="1409"/>
        <v>1.5</v>
      </c>
      <c r="BA354" s="172">
        <f t="shared" si="1409"/>
        <v>1.5</v>
      </c>
      <c r="BB354" s="172">
        <f t="shared" si="1409"/>
        <v>1.5</v>
      </c>
      <c r="BC354" s="172">
        <f t="shared" si="1409"/>
        <v>1.5</v>
      </c>
      <c r="BD354" s="172">
        <f t="shared" si="1409"/>
        <v>1.5</v>
      </c>
      <c r="BE354" s="172">
        <f t="shared" si="1409"/>
        <v>1.5</v>
      </c>
      <c r="BF354" s="172">
        <f t="shared" si="1409"/>
        <v>1.5</v>
      </c>
      <c r="BG354" s="172">
        <f t="shared" si="1409"/>
        <v>1.5</v>
      </c>
      <c r="BH354" s="172">
        <f t="shared" si="1409"/>
        <v>1.5</v>
      </c>
    </row>
    <row r="355" spans="4:60" s="114" customFormat="1" ht="18" customHeight="1" thickBot="1" x14ac:dyDescent="0.3">
      <c r="E355" s="114" t="s">
        <v>237</v>
      </c>
      <c r="AB355" s="171"/>
      <c r="AD355" s="158"/>
      <c r="AE355" s="171">
        <f t="shared" ref="AE355" si="1410">VDB(AE348,0,AE349,AE353,AE354,AE350,FALSE)</f>
        <v>428.57142857142856</v>
      </c>
      <c r="AF355" s="171">
        <f t="shared" ref="AF355" si="1411">VDB(AF348,0,AF349,AF353,AF354,AF350,FALSE)</f>
        <v>428.57142857142856</v>
      </c>
      <c r="AG355" s="171">
        <f t="shared" ref="AG355" si="1412">VDB(AG348,0,AG349,AG353,AG354,AG350,FALSE)</f>
        <v>428.57142857142856</v>
      </c>
      <c r="AH355" s="171">
        <f t="shared" ref="AH355" si="1413">VDB(AH348,0,AH349,AH353,AH354,AH350,FALSE)</f>
        <v>428.57142857142856</v>
      </c>
      <c r="AI355" s="171">
        <f t="shared" ref="AI355" si="1414">VDB(AI348,0,AI349,AI353,AI354,AI350,FALSE)</f>
        <v>428.57142857142856</v>
      </c>
      <c r="AJ355" s="171">
        <f t="shared" ref="AJ355" si="1415">VDB(AJ348,0,AJ349,AJ353,AJ354,AJ350,FALSE)</f>
        <v>428.57142857142856</v>
      </c>
      <c r="AK355" s="171">
        <f t="shared" ref="AK355" si="1416">VDB(AK348,0,AK349,AK353,AK354,AK350,FALSE)</f>
        <v>428.57142857142856</v>
      </c>
      <c r="AL355" s="171">
        <f t="shared" ref="AL355" si="1417">VDB(AL348,0,AL349,AL353,AL354,AL350,FALSE)</f>
        <v>428.57142857142856</v>
      </c>
      <c r="AM355" s="171">
        <f t="shared" ref="AM355" si="1418">VDB(AM348,0,AM349,AM353,AM354,AM350,FALSE)</f>
        <v>428.57142857142856</v>
      </c>
      <c r="AW355" s="171">
        <f t="shared" ref="AW355" si="1419">VDB(AW348,0,AW349,AW353,AW354,AW350,FALSE)</f>
        <v>734.69387755102036</v>
      </c>
      <c r="AX355" s="171">
        <f t="shared" ref="AX355" si="1420">VDB(AX348,0,AX349,AX353,AX354,AX350,FALSE)</f>
        <v>734.69387755102036</v>
      </c>
      <c r="AY355" s="171">
        <f t="shared" ref="AY355" si="1421">VDB(AY348,0,AY349,AY353,AY354,AY350,FALSE)</f>
        <v>734.69387755102036</v>
      </c>
      <c r="AZ355" s="171">
        <f t="shared" ref="AZ355" si="1422">VDB(AZ348,0,AZ349,AZ353,AZ354,AZ350,FALSE)</f>
        <v>734.69387755102036</v>
      </c>
      <c r="BA355" s="171">
        <f t="shared" ref="BA355" si="1423">VDB(BA348,0,BA349,BA353,BA354,BA350,FALSE)</f>
        <v>734.69387755102036</v>
      </c>
      <c r="BB355" s="171">
        <f t="shared" ref="BB355" si="1424">VDB(BB348,0,BB349,BB353,BB354,BB350,FALSE)</f>
        <v>734.69387755102036</v>
      </c>
      <c r="BC355" s="171">
        <f t="shared" ref="BC355" si="1425">VDB(BC348,0,BC349,BC353,BC354,BC350,FALSE)</f>
        <v>734.69387755102036</v>
      </c>
      <c r="BD355" s="171">
        <f t="shared" ref="BD355" si="1426">VDB(BD348,0,BD349,BD353,BD354,BD350,FALSE)</f>
        <v>734.69387755102036</v>
      </c>
      <c r="BE355" s="171">
        <f t="shared" ref="BE355" si="1427">VDB(BE348,0,BE349,BE353,BE354,BE350,FALSE)</f>
        <v>734.69387755102036</v>
      </c>
      <c r="BF355" s="171">
        <f t="shared" ref="BF355" si="1428">VDB(BF348,0,BF349,BF353,BF354,BF350,FALSE)</f>
        <v>734.69387755102036</v>
      </c>
      <c r="BG355" s="171">
        <f t="shared" ref="BG355" si="1429">VDB(BG348,0,BG349,BG353,BG354,BG350,FALSE)</f>
        <v>734.69387755102036</v>
      </c>
      <c r="BH355" s="171">
        <f t="shared" ref="BH355" si="1430">VDB(BH348,0,BH349,BH353,BH354,BH350,FALSE)</f>
        <v>734.69387755102036</v>
      </c>
    </row>
    <row r="356" spans="4:60" s="114" customFormat="1" ht="18" customHeight="1" thickBot="1" x14ac:dyDescent="0.3">
      <c r="E356" s="114" t="s">
        <v>323</v>
      </c>
      <c r="AB356" s="171"/>
      <c r="AD356" s="158"/>
      <c r="AE356" s="175">
        <f>COUNT(AE348:$AM348)</f>
        <v>9</v>
      </c>
      <c r="AF356" s="171">
        <f t="shared" ref="AF356:AM356" si="1431">AE356</f>
        <v>9</v>
      </c>
      <c r="AG356" s="171">
        <f t="shared" si="1431"/>
        <v>9</v>
      </c>
      <c r="AH356" s="171">
        <f t="shared" si="1431"/>
        <v>9</v>
      </c>
      <c r="AI356" s="171">
        <f t="shared" si="1431"/>
        <v>9</v>
      </c>
      <c r="AJ356" s="171">
        <f t="shared" si="1431"/>
        <v>9</v>
      </c>
      <c r="AK356" s="171">
        <f t="shared" si="1431"/>
        <v>9</v>
      </c>
      <c r="AL356" s="171">
        <f t="shared" si="1431"/>
        <v>9</v>
      </c>
      <c r="AM356" s="171">
        <f t="shared" si="1431"/>
        <v>9</v>
      </c>
      <c r="AW356" s="175">
        <f>COUNT(AW348:BH348)</f>
        <v>12</v>
      </c>
      <c r="AX356" s="171">
        <f>AW356</f>
        <v>12</v>
      </c>
      <c r="AY356" s="171">
        <f t="shared" ref="AY356:BH356" si="1432">AX356</f>
        <v>12</v>
      </c>
      <c r="AZ356" s="171">
        <f t="shared" si="1432"/>
        <v>12</v>
      </c>
      <c r="BA356" s="171">
        <f t="shared" si="1432"/>
        <v>12</v>
      </c>
      <c r="BB356" s="171">
        <f t="shared" si="1432"/>
        <v>12</v>
      </c>
      <c r="BC356" s="171">
        <f t="shared" si="1432"/>
        <v>12</v>
      </c>
      <c r="BD356" s="171">
        <f t="shared" si="1432"/>
        <v>12</v>
      </c>
      <c r="BE356" s="171">
        <f t="shared" si="1432"/>
        <v>12</v>
      </c>
      <c r="BF356" s="171">
        <f t="shared" si="1432"/>
        <v>12</v>
      </c>
      <c r="BG356" s="171">
        <f t="shared" si="1432"/>
        <v>12</v>
      </c>
      <c r="BH356" s="171">
        <f t="shared" si="1432"/>
        <v>12</v>
      </c>
    </row>
    <row r="357" spans="4:60" s="114" customFormat="1" ht="18" customHeight="1" x14ac:dyDescent="0.25">
      <c r="E357" s="114" t="s">
        <v>327</v>
      </c>
      <c r="AB357" s="171"/>
      <c r="AD357" s="158"/>
      <c r="AE357" s="186" t="b">
        <f>AND(COLUMN(AE356)&gt;=COLUMN(AM356)-AE356)</f>
        <v>1</v>
      </c>
      <c r="AF357" s="186" t="b">
        <f>AND(COLUMN(AF356)&gt;=COLUMN(AM356)-AF356)</f>
        <v>1</v>
      </c>
      <c r="AG357" s="186" t="b">
        <f>AND(COLUMN(AG356)&gt;=COLUMN(AM356)-AG356)</f>
        <v>1</v>
      </c>
      <c r="AH357" s="186" t="b">
        <f>AND(COLUMN(AH356)&gt;=COLUMN(AM356)-AH356)</f>
        <v>1</v>
      </c>
      <c r="AI357" s="186" t="b">
        <f>AND(COLUMN(AI356)&gt;=COLUMN(AM356)-AI356)</f>
        <v>1</v>
      </c>
      <c r="AJ357" s="186" t="b">
        <f>AND(COLUMN(AJ356)&gt;=COLUMN(AM356)-AJ356)</f>
        <v>1</v>
      </c>
      <c r="AK357" s="186" t="b">
        <f>AND(COLUMN(AK356)&gt;=COLUMN(AM356)-AK356)</f>
        <v>1</v>
      </c>
      <c r="AL357" s="186" t="b">
        <f>AND(COLUMN(AL356)&gt;=COLUMN(AM356)-AL356)</f>
        <v>1</v>
      </c>
      <c r="AM357" s="186" t="b">
        <f>AND(COLUMN(AM356)&gt;=COLUMN(AM356)-AM356)</f>
        <v>1</v>
      </c>
      <c r="AW357" s="186" t="b">
        <f>AND(COLUMN(AW356)&gt;=COLUMN(BH356)-AW356)</f>
        <v>1</v>
      </c>
      <c r="AX357" s="186" t="b">
        <f>AND(COLUMN(AX356)&gt;=COLUMN(BH356)-AX356)</f>
        <v>1</v>
      </c>
      <c r="AY357" s="186" t="b">
        <f>AND(COLUMN(AY356)&gt;=COLUMN(BH356)-AY356)</f>
        <v>1</v>
      </c>
      <c r="AZ357" s="186" t="b">
        <f>AND(COLUMN(AZ356)&gt;=COLUMN(BH356)-AZ356)</f>
        <v>1</v>
      </c>
      <c r="BA357" s="186" t="b">
        <f>AND(COLUMN(BA356)&gt;=COLUMN(BH356)-BA356)</f>
        <v>1</v>
      </c>
      <c r="BB357" s="186" t="b">
        <f>AND(COLUMN(BB356)&gt;=COLUMN(BH356)-BB356)</f>
        <v>1</v>
      </c>
      <c r="BC357" s="186" t="b">
        <f>AND(COLUMN(BC356)&gt;=COLUMN(BH356)-BC356)</f>
        <v>1</v>
      </c>
      <c r="BD357" s="186" t="b">
        <f>AND(COLUMN(BD356)&gt;=COLUMN(BH356)-BD356)</f>
        <v>1</v>
      </c>
      <c r="BE357" s="186" t="b">
        <f>AND(COLUMN(BE356)&gt;=COLUMN(BH356)-BE356)</f>
        <v>1</v>
      </c>
      <c r="BF357" s="186" t="b">
        <f>AND(COLUMN(BF356)&gt;=COLUMN(BH356)-BF356)</f>
        <v>1</v>
      </c>
      <c r="BG357" s="186" t="b">
        <f>AND(COLUMN(BG356)&gt;=COLUMN(BH356)-BG356)</f>
        <v>1</v>
      </c>
      <c r="BH357" s="186" t="b">
        <f>AND(COLUMN(BH356)&gt;=COLUMN(BH356)-BH356)</f>
        <v>1</v>
      </c>
    </row>
    <row r="358" spans="4:60" s="114" customFormat="1" ht="18" customHeight="1" x14ac:dyDescent="0.25">
      <c r="E358" s="114" t="s">
        <v>238</v>
      </c>
      <c r="AB358" s="171"/>
      <c r="AD358" s="158"/>
      <c r="AE358" s="171">
        <f t="shared" ref="AE358:AM358" si="1433">AE355/AE356</f>
        <v>47.61904761904762</v>
      </c>
      <c r="AF358" s="171">
        <f t="shared" si="1433"/>
        <v>47.61904761904762</v>
      </c>
      <c r="AG358" s="171">
        <f t="shared" si="1433"/>
        <v>47.61904761904762</v>
      </c>
      <c r="AH358" s="171">
        <f t="shared" si="1433"/>
        <v>47.61904761904762</v>
      </c>
      <c r="AI358" s="171">
        <f t="shared" si="1433"/>
        <v>47.61904761904762</v>
      </c>
      <c r="AJ358" s="171">
        <f t="shared" si="1433"/>
        <v>47.61904761904762</v>
      </c>
      <c r="AK358" s="171">
        <f t="shared" si="1433"/>
        <v>47.61904761904762</v>
      </c>
      <c r="AL358" s="171">
        <f t="shared" si="1433"/>
        <v>47.61904761904762</v>
      </c>
      <c r="AM358" s="171">
        <f t="shared" si="1433"/>
        <v>47.61904761904762</v>
      </c>
      <c r="AW358" s="171">
        <f t="shared" ref="AW358" si="1434">AW355/AW356</f>
        <v>61.224489795918366</v>
      </c>
      <c r="AX358" s="171">
        <f t="shared" ref="AX358" si="1435">AX355/12</f>
        <v>61.224489795918366</v>
      </c>
      <c r="AY358" s="171">
        <f t="shared" ref="AY358" si="1436">AY355/12</f>
        <v>61.224489795918366</v>
      </c>
      <c r="AZ358" s="171">
        <f t="shared" ref="AZ358" si="1437">AZ355/12</f>
        <v>61.224489795918366</v>
      </c>
      <c r="BA358" s="171">
        <f t="shared" ref="BA358" si="1438">BA355/12</f>
        <v>61.224489795918366</v>
      </c>
      <c r="BB358" s="171">
        <f t="shared" ref="BB358" si="1439">BB355/12</f>
        <v>61.224489795918366</v>
      </c>
      <c r="BC358" s="171">
        <f t="shared" ref="BC358" si="1440">BC355/12</f>
        <v>61.224489795918366</v>
      </c>
      <c r="BD358" s="171">
        <f t="shared" ref="BD358" si="1441">BD355/12</f>
        <v>61.224489795918366</v>
      </c>
      <c r="BE358" s="171">
        <f t="shared" ref="BE358" si="1442">BE355/12</f>
        <v>61.224489795918366</v>
      </c>
      <c r="BF358" s="171">
        <f t="shared" ref="BF358" si="1443">BF355/12</f>
        <v>61.224489795918366</v>
      </c>
      <c r="BG358" s="171">
        <f t="shared" ref="BG358" si="1444">BG355/12</f>
        <v>61.224489795918366</v>
      </c>
      <c r="BH358" s="171">
        <f t="shared" ref="BH358" si="1445">BH355/12</f>
        <v>61.224489795918366</v>
      </c>
    </row>
    <row r="359" spans="4:60" s="114" customFormat="1" ht="18" customHeight="1" x14ac:dyDescent="0.25">
      <c r="AB359" s="171"/>
      <c r="AD359" s="158"/>
      <c r="AE359" s="172"/>
      <c r="AF359" s="172"/>
      <c r="AG359" s="172"/>
      <c r="AH359" s="172"/>
      <c r="AI359" s="172"/>
      <c r="AJ359" s="172"/>
      <c r="AK359" s="172"/>
      <c r="AL359" s="172"/>
      <c r="AM359" s="172"/>
      <c r="AW359" s="171"/>
      <c r="AY359" s="158"/>
      <c r="AZ359" s="172"/>
      <c r="BA359" s="172"/>
      <c r="BB359" s="172"/>
      <c r="BC359" s="172"/>
      <c r="BD359" s="172"/>
      <c r="BE359" s="172"/>
      <c r="BF359" s="172"/>
      <c r="BG359" s="172"/>
      <c r="BH359" s="172"/>
    </row>
    <row r="360" spans="4:60" s="114" customFormat="1" ht="18" customHeight="1" thickBot="1" x14ac:dyDescent="0.3">
      <c r="D360" s="114" t="s">
        <v>316</v>
      </c>
      <c r="AB360" s="171"/>
      <c r="AD360" s="158"/>
      <c r="AE360" s="172"/>
      <c r="AF360" s="172"/>
      <c r="AG360" s="172"/>
      <c r="AH360" s="172"/>
      <c r="AI360" s="172"/>
      <c r="AJ360" s="172"/>
      <c r="AK360" s="172"/>
      <c r="AL360" s="172"/>
      <c r="AM360" s="172"/>
      <c r="AW360" s="171"/>
      <c r="AY360" s="158"/>
      <c r="AZ360" s="172"/>
      <c r="BA360" s="172"/>
      <c r="BB360" s="172"/>
      <c r="BC360" s="172"/>
      <c r="BD360" s="172"/>
      <c r="BE360" s="172"/>
      <c r="BF360" s="172"/>
      <c r="BG360" s="172"/>
      <c r="BH360" s="172"/>
    </row>
    <row r="361" spans="4:60" s="114" customFormat="1" ht="18" customHeight="1" thickBot="1" x14ac:dyDescent="0.3">
      <c r="E361" s="114" t="s">
        <v>313</v>
      </c>
      <c r="AB361" s="171"/>
      <c r="AD361" s="158"/>
      <c r="AE361" s="172"/>
      <c r="AF361" s="172"/>
      <c r="AG361" s="172"/>
      <c r="AH361" s="173">
        <f>AH$257</f>
        <v>3000</v>
      </c>
      <c r="AI361" s="171">
        <f t="shared" ref="AI361:AM361" si="1446">AH361</f>
        <v>3000</v>
      </c>
      <c r="AJ361" s="171">
        <f t="shared" si="1446"/>
        <v>3000</v>
      </c>
      <c r="AK361" s="171">
        <f t="shared" si="1446"/>
        <v>3000</v>
      </c>
      <c r="AL361" s="171">
        <f t="shared" si="1446"/>
        <v>3000</v>
      </c>
      <c r="AM361" s="171">
        <f t="shared" si="1446"/>
        <v>3000</v>
      </c>
      <c r="AW361" s="180">
        <f>AM361</f>
        <v>3000</v>
      </c>
      <c r="AX361" s="171">
        <f t="shared" ref="AX361:BH361" si="1447">AW361</f>
        <v>3000</v>
      </c>
      <c r="AY361" s="171">
        <f t="shared" si="1447"/>
        <v>3000</v>
      </c>
      <c r="AZ361" s="171">
        <f t="shared" si="1447"/>
        <v>3000</v>
      </c>
      <c r="BA361" s="171">
        <f t="shared" si="1447"/>
        <v>3000</v>
      </c>
      <c r="BB361" s="171">
        <f t="shared" si="1447"/>
        <v>3000</v>
      </c>
      <c r="BC361" s="171">
        <f t="shared" si="1447"/>
        <v>3000</v>
      </c>
      <c r="BD361" s="171">
        <f t="shared" si="1447"/>
        <v>3000</v>
      </c>
      <c r="BE361" s="171">
        <f t="shared" si="1447"/>
        <v>3000</v>
      </c>
      <c r="BF361" s="171">
        <f t="shared" si="1447"/>
        <v>3000</v>
      </c>
      <c r="BG361" s="171">
        <f t="shared" si="1447"/>
        <v>3000</v>
      </c>
      <c r="BH361" s="171">
        <f t="shared" si="1447"/>
        <v>3000</v>
      </c>
    </row>
    <row r="362" spans="4:60" s="114" customFormat="1" ht="18" customHeight="1" thickBot="1" x14ac:dyDescent="0.3">
      <c r="E362" s="114" t="s">
        <v>236</v>
      </c>
      <c r="AB362" s="171"/>
      <c r="AD362" s="158"/>
      <c r="AE362" s="172"/>
      <c r="AF362" s="172"/>
      <c r="AG362" s="172"/>
      <c r="AH362" s="175">
        <f>$D$253</f>
        <v>7</v>
      </c>
      <c r="AI362" s="171">
        <f t="shared" ref="AI362:AM362" si="1448">AH362</f>
        <v>7</v>
      </c>
      <c r="AJ362" s="171">
        <f t="shared" si="1448"/>
        <v>7</v>
      </c>
      <c r="AK362" s="171">
        <f t="shared" si="1448"/>
        <v>7</v>
      </c>
      <c r="AL362" s="171">
        <f t="shared" si="1448"/>
        <v>7</v>
      </c>
      <c r="AM362" s="171">
        <f t="shared" si="1448"/>
        <v>7</v>
      </c>
      <c r="AW362" s="180">
        <f t="shared" ref="AW362:AW363" si="1449">AM362</f>
        <v>7</v>
      </c>
      <c r="AX362" s="171">
        <f t="shared" ref="AX362:BH362" si="1450">AW362</f>
        <v>7</v>
      </c>
      <c r="AY362" s="171">
        <f t="shared" si="1450"/>
        <v>7</v>
      </c>
      <c r="AZ362" s="171">
        <f t="shared" si="1450"/>
        <v>7</v>
      </c>
      <c r="BA362" s="171">
        <f t="shared" si="1450"/>
        <v>7</v>
      </c>
      <c r="BB362" s="171">
        <f t="shared" si="1450"/>
        <v>7</v>
      </c>
      <c r="BC362" s="171">
        <f t="shared" si="1450"/>
        <v>7</v>
      </c>
      <c r="BD362" s="171">
        <f t="shared" si="1450"/>
        <v>7</v>
      </c>
      <c r="BE362" s="171">
        <f t="shared" si="1450"/>
        <v>7</v>
      </c>
      <c r="BF362" s="171">
        <f t="shared" si="1450"/>
        <v>7</v>
      </c>
      <c r="BG362" s="171">
        <f t="shared" si="1450"/>
        <v>7</v>
      </c>
      <c r="BH362" s="171">
        <f t="shared" si="1450"/>
        <v>7</v>
      </c>
    </row>
    <row r="363" spans="4:60" s="114" customFormat="1" ht="18" customHeight="1" thickBot="1" x14ac:dyDescent="0.3">
      <c r="E363" s="114" t="s">
        <v>157</v>
      </c>
      <c r="AB363" s="171"/>
      <c r="AD363" s="158"/>
      <c r="AE363" s="172"/>
      <c r="AF363" s="172"/>
      <c r="AG363" s="172"/>
      <c r="AH363" s="181">
        <f>1+(0.5*AND(AH362&lt;=20))+(0.5*AND(AH362&lt;=10))</f>
        <v>2</v>
      </c>
      <c r="AI363" s="172">
        <f t="shared" ref="AI363:AM363" si="1451">AH363</f>
        <v>2</v>
      </c>
      <c r="AJ363" s="172">
        <f t="shared" si="1451"/>
        <v>2</v>
      </c>
      <c r="AK363" s="172">
        <f t="shared" si="1451"/>
        <v>2</v>
      </c>
      <c r="AL363" s="172">
        <f t="shared" si="1451"/>
        <v>2</v>
      </c>
      <c r="AM363" s="172">
        <f t="shared" si="1451"/>
        <v>2</v>
      </c>
      <c r="AW363" s="182">
        <f t="shared" si="1449"/>
        <v>2</v>
      </c>
      <c r="AX363" s="172">
        <f t="shared" ref="AX363:BH363" si="1452">AW363</f>
        <v>2</v>
      </c>
      <c r="AY363" s="172">
        <f t="shared" si="1452"/>
        <v>2</v>
      </c>
      <c r="AZ363" s="172">
        <f t="shared" si="1452"/>
        <v>2</v>
      </c>
      <c r="BA363" s="172">
        <f t="shared" si="1452"/>
        <v>2</v>
      </c>
      <c r="BB363" s="172">
        <f t="shared" si="1452"/>
        <v>2</v>
      </c>
      <c r="BC363" s="172">
        <f t="shared" si="1452"/>
        <v>2</v>
      </c>
      <c r="BD363" s="172">
        <f t="shared" si="1452"/>
        <v>2</v>
      </c>
      <c r="BE363" s="172">
        <f t="shared" si="1452"/>
        <v>2</v>
      </c>
      <c r="BF363" s="172">
        <f t="shared" si="1452"/>
        <v>2</v>
      </c>
      <c r="BG363" s="172">
        <f t="shared" si="1452"/>
        <v>2</v>
      </c>
      <c r="BH363" s="172">
        <f t="shared" si="1452"/>
        <v>2</v>
      </c>
    </row>
    <row r="364" spans="4:60" s="114" customFormat="1" ht="18" customHeight="1" thickBot="1" x14ac:dyDescent="0.3">
      <c r="E364" s="114" t="s">
        <v>322</v>
      </c>
      <c r="AB364" s="171"/>
      <c r="AD364" s="158"/>
      <c r="AE364" s="172"/>
      <c r="AF364" s="172"/>
      <c r="AG364" s="172"/>
      <c r="AH364" s="183">
        <f>YEAR(AH$3)</f>
        <v>2014</v>
      </c>
      <c r="AI364" s="184">
        <f t="shared" ref="AI364:AM364" si="1453">AH364</f>
        <v>2014</v>
      </c>
      <c r="AJ364" s="184">
        <f t="shared" si="1453"/>
        <v>2014</v>
      </c>
      <c r="AK364" s="184">
        <f t="shared" si="1453"/>
        <v>2014</v>
      </c>
      <c r="AL364" s="184">
        <f t="shared" si="1453"/>
        <v>2014</v>
      </c>
      <c r="AM364" s="184">
        <f t="shared" si="1453"/>
        <v>2014</v>
      </c>
      <c r="AW364" s="185">
        <f>AM364</f>
        <v>2014</v>
      </c>
      <c r="AX364" s="184">
        <f>AW364</f>
        <v>2014</v>
      </c>
      <c r="AY364" s="184">
        <f t="shared" ref="AY364:BH364" si="1454">AX364</f>
        <v>2014</v>
      </c>
      <c r="AZ364" s="184">
        <f t="shared" si="1454"/>
        <v>2014</v>
      </c>
      <c r="BA364" s="184">
        <f t="shared" si="1454"/>
        <v>2014</v>
      </c>
      <c r="BB364" s="184">
        <f t="shared" si="1454"/>
        <v>2014</v>
      </c>
      <c r="BC364" s="184">
        <f t="shared" si="1454"/>
        <v>2014</v>
      </c>
      <c r="BD364" s="184">
        <f t="shared" si="1454"/>
        <v>2014</v>
      </c>
      <c r="BE364" s="184">
        <f t="shared" si="1454"/>
        <v>2014</v>
      </c>
      <c r="BF364" s="184">
        <f t="shared" si="1454"/>
        <v>2014</v>
      </c>
      <c r="BG364" s="184">
        <f t="shared" si="1454"/>
        <v>2014</v>
      </c>
      <c r="BH364" s="184">
        <f t="shared" si="1454"/>
        <v>2014</v>
      </c>
    </row>
    <row r="365" spans="4:60" s="114" customFormat="1" ht="18" customHeight="1" x14ac:dyDescent="0.25">
      <c r="E365" s="114" t="s">
        <v>324</v>
      </c>
      <c r="AB365" s="171"/>
      <c r="AD365" s="158"/>
      <c r="AE365" s="172"/>
      <c r="AF365" s="172"/>
      <c r="AG365" s="172"/>
      <c r="AH365" s="105">
        <f t="shared" ref="AH365" si="1455">YEAR(AH$3)-AH364+1</f>
        <v>1</v>
      </c>
      <c r="AI365" s="105">
        <f t="shared" ref="AI365" si="1456">YEAR(AI$3)-AI364+1</f>
        <v>1</v>
      </c>
      <c r="AJ365" s="105">
        <f t="shared" ref="AJ365" si="1457">YEAR(AJ$3)-AJ364+1</f>
        <v>1</v>
      </c>
      <c r="AK365" s="105">
        <f t="shared" ref="AK365" si="1458">YEAR(AK$3)-AK364+1</f>
        <v>1</v>
      </c>
      <c r="AL365" s="105">
        <f t="shared" ref="AL365" si="1459">YEAR(AL$3)-AL364+1</f>
        <v>1</v>
      </c>
      <c r="AM365" s="105">
        <f t="shared" ref="AM365" si="1460">YEAR(AM$3)-AM364+1</f>
        <v>1</v>
      </c>
      <c r="AW365" s="105">
        <f t="shared" ref="AW365" si="1461">YEAR(AW$3)-AW364+1</f>
        <v>2</v>
      </c>
      <c r="AX365" s="105">
        <f t="shared" ref="AX365" si="1462">YEAR(AX$3)-AX364+1</f>
        <v>2</v>
      </c>
      <c r="AY365" s="105">
        <f t="shared" ref="AY365" si="1463">YEAR(AY$3)-AY364+1</f>
        <v>2</v>
      </c>
      <c r="AZ365" s="105">
        <f t="shared" ref="AZ365" si="1464">YEAR(AZ$3)-AZ364+1</f>
        <v>2</v>
      </c>
      <c r="BA365" s="105">
        <f t="shared" ref="BA365" si="1465">YEAR(BA$3)-BA364+1</f>
        <v>2</v>
      </c>
      <c r="BB365" s="105">
        <f t="shared" ref="BB365" si="1466">YEAR(BB$3)-BB364+1</f>
        <v>2</v>
      </c>
      <c r="BC365" s="105">
        <f t="shared" ref="BC365" si="1467">YEAR(BC$3)-BC364+1</f>
        <v>2</v>
      </c>
      <c r="BD365" s="105">
        <f t="shared" ref="BD365" si="1468">YEAR(BD$3)-BD364+1</f>
        <v>2</v>
      </c>
      <c r="BE365" s="105">
        <f t="shared" ref="BE365" si="1469">YEAR(BE$3)-BE364+1</f>
        <v>2</v>
      </c>
      <c r="BF365" s="105">
        <f t="shared" ref="BF365" si="1470">YEAR(BF$3)-BF364+1</f>
        <v>2</v>
      </c>
      <c r="BG365" s="105">
        <f t="shared" ref="BG365" si="1471">YEAR(BG$3)-BG364+1</f>
        <v>2</v>
      </c>
      <c r="BH365" s="105">
        <f t="shared" ref="BH365" si="1472">YEAR(BH$3)-BH364+1</f>
        <v>2</v>
      </c>
    </row>
    <row r="366" spans="4:60" s="114" customFormat="1" ht="18" customHeight="1" x14ac:dyDescent="0.25">
      <c r="E366" s="114" t="s">
        <v>325</v>
      </c>
      <c r="AB366" s="171"/>
      <c r="AD366" s="158"/>
      <c r="AE366" s="172"/>
      <c r="AF366" s="172"/>
      <c r="AG366" s="172"/>
      <c r="AH366" s="172">
        <f t="shared" ref="AH366" si="1473">MAX(AH365-1.5,0)</f>
        <v>0</v>
      </c>
      <c r="AI366" s="172">
        <f t="shared" ref="AI366" si="1474">MAX(AI365-1.5,0)</f>
        <v>0</v>
      </c>
      <c r="AJ366" s="172">
        <f t="shared" ref="AJ366" si="1475">MAX(AJ365-1.5,0)</f>
        <v>0</v>
      </c>
      <c r="AK366" s="172">
        <f t="shared" ref="AK366" si="1476">MAX(AK365-1.5,0)</f>
        <v>0</v>
      </c>
      <c r="AL366" s="172">
        <f t="shared" ref="AL366" si="1477">MAX(AL365-1.5,0)</f>
        <v>0</v>
      </c>
      <c r="AM366" s="172">
        <f t="shared" ref="AM366" si="1478">MAX(AM365-1.5,0)</f>
        <v>0</v>
      </c>
      <c r="AW366" s="172">
        <f t="shared" ref="AW366" si="1479">MAX(AW365-1.5,0)</f>
        <v>0.5</v>
      </c>
      <c r="AX366" s="172">
        <f t="shared" ref="AX366" si="1480">MAX(AX365-1.5,0)</f>
        <v>0.5</v>
      </c>
      <c r="AY366" s="172">
        <f t="shared" ref="AY366" si="1481">MAX(AY365-1.5,0)</f>
        <v>0.5</v>
      </c>
      <c r="AZ366" s="172">
        <f t="shared" ref="AZ366" si="1482">MAX(AZ365-1.5,0)</f>
        <v>0.5</v>
      </c>
      <c r="BA366" s="172">
        <f t="shared" ref="BA366" si="1483">MAX(BA365-1.5,0)</f>
        <v>0.5</v>
      </c>
      <c r="BB366" s="172">
        <f t="shared" ref="BB366" si="1484">MAX(BB365-1.5,0)</f>
        <v>0.5</v>
      </c>
      <c r="BC366" s="172">
        <f t="shared" ref="BC366" si="1485">MAX(BC365-1.5,0)</f>
        <v>0.5</v>
      </c>
      <c r="BD366" s="172">
        <f t="shared" ref="BD366" si="1486">MAX(BD365-1.5,0)</f>
        <v>0.5</v>
      </c>
      <c r="BE366" s="172">
        <f t="shared" ref="BE366" si="1487">MAX(BE365-1.5,0)</f>
        <v>0.5</v>
      </c>
      <c r="BF366" s="172">
        <f t="shared" ref="BF366" si="1488">MAX(BF365-1.5,0)</f>
        <v>0.5</v>
      </c>
      <c r="BG366" s="172">
        <f t="shared" ref="BG366" si="1489">MAX(BG365-1.5,0)</f>
        <v>0.5</v>
      </c>
      <c r="BH366" s="172">
        <f t="shared" ref="BH366" si="1490">MAX(BH365-1.5,0)</f>
        <v>0.5</v>
      </c>
    </row>
    <row r="367" spans="4:60" ht="18" customHeight="1" x14ac:dyDescent="0.25">
      <c r="D367" s="114"/>
      <c r="E367" s="114" t="s">
        <v>326</v>
      </c>
      <c r="AB367" s="171"/>
      <c r="AC367" s="114"/>
      <c r="AD367" s="158"/>
      <c r="AE367" s="172"/>
      <c r="AF367" s="172"/>
      <c r="AG367" s="172"/>
      <c r="AH367" s="172">
        <f t="shared" ref="AH367:AM367" si="1491">MIN(AH365-0.5,AH362)</f>
        <v>0.5</v>
      </c>
      <c r="AI367" s="172">
        <f t="shared" si="1491"/>
        <v>0.5</v>
      </c>
      <c r="AJ367" s="172">
        <f t="shared" si="1491"/>
        <v>0.5</v>
      </c>
      <c r="AK367" s="172">
        <f t="shared" si="1491"/>
        <v>0.5</v>
      </c>
      <c r="AL367" s="172">
        <f t="shared" si="1491"/>
        <v>0.5</v>
      </c>
      <c r="AM367" s="172">
        <f t="shared" si="1491"/>
        <v>0.5</v>
      </c>
      <c r="AW367" s="172">
        <f t="shared" ref="AW367:BH367" si="1492">MIN(AW365-0.5,AW362)</f>
        <v>1.5</v>
      </c>
      <c r="AX367" s="172">
        <f t="shared" si="1492"/>
        <v>1.5</v>
      </c>
      <c r="AY367" s="172">
        <f t="shared" si="1492"/>
        <v>1.5</v>
      </c>
      <c r="AZ367" s="172">
        <f t="shared" si="1492"/>
        <v>1.5</v>
      </c>
      <c r="BA367" s="172">
        <f t="shared" si="1492"/>
        <v>1.5</v>
      </c>
      <c r="BB367" s="172">
        <f t="shared" si="1492"/>
        <v>1.5</v>
      </c>
      <c r="BC367" s="172">
        <f t="shared" si="1492"/>
        <v>1.5</v>
      </c>
      <c r="BD367" s="172">
        <f t="shared" si="1492"/>
        <v>1.5</v>
      </c>
      <c r="BE367" s="172">
        <f t="shared" si="1492"/>
        <v>1.5</v>
      </c>
      <c r="BF367" s="172">
        <f t="shared" si="1492"/>
        <v>1.5</v>
      </c>
      <c r="BG367" s="172">
        <f t="shared" si="1492"/>
        <v>1.5</v>
      </c>
      <c r="BH367" s="172">
        <f t="shared" si="1492"/>
        <v>1.5</v>
      </c>
    </row>
    <row r="368" spans="4:60" s="114" customFormat="1" ht="18" customHeight="1" thickBot="1" x14ac:dyDescent="0.3">
      <c r="E368" s="114" t="s">
        <v>237</v>
      </c>
      <c r="AB368" s="171"/>
      <c r="AD368" s="158"/>
      <c r="AE368" s="172"/>
      <c r="AF368" s="172"/>
      <c r="AG368" s="172"/>
      <c r="AH368" s="171">
        <f t="shared" ref="AH368" si="1493">VDB(AH361,0,AH362,AH366,AH367,AH363,FALSE)</f>
        <v>428.57142857142856</v>
      </c>
      <c r="AI368" s="171">
        <f t="shared" ref="AI368" si="1494">VDB(AI361,0,AI362,AI366,AI367,AI363,FALSE)</f>
        <v>428.57142857142856</v>
      </c>
      <c r="AJ368" s="171">
        <f t="shared" ref="AJ368" si="1495">VDB(AJ361,0,AJ362,AJ366,AJ367,AJ363,FALSE)</f>
        <v>428.57142857142856</v>
      </c>
      <c r="AK368" s="171">
        <f t="shared" ref="AK368" si="1496">VDB(AK361,0,AK362,AK366,AK367,AK363,FALSE)</f>
        <v>428.57142857142856</v>
      </c>
      <c r="AL368" s="171">
        <f t="shared" ref="AL368" si="1497">VDB(AL361,0,AL362,AL366,AL367,AL363,FALSE)</f>
        <v>428.57142857142856</v>
      </c>
      <c r="AM368" s="171">
        <f t="shared" ref="AM368" si="1498">VDB(AM361,0,AM362,AM366,AM367,AM363,FALSE)</f>
        <v>428.57142857142856</v>
      </c>
      <c r="AW368" s="171">
        <f t="shared" ref="AW368" si="1499">VDB(AW361,0,AW362,AW366,AW367,AW363,FALSE)</f>
        <v>734.69387755102036</v>
      </c>
      <c r="AX368" s="171">
        <f t="shared" ref="AX368" si="1500">VDB(AX361,0,AX362,AX366,AX367,AX363,FALSE)</f>
        <v>734.69387755102036</v>
      </c>
      <c r="AY368" s="171">
        <f t="shared" ref="AY368" si="1501">VDB(AY361,0,AY362,AY366,AY367,AY363,FALSE)</f>
        <v>734.69387755102036</v>
      </c>
      <c r="AZ368" s="171">
        <f t="shared" ref="AZ368" si="1502">VDB(AZ361,0,AZ362,AZ366,AZ367,AZ363,FALSE)</f>
        <v>734.69387755102036</v>
      </c>
      <c r="BA368" s="171">
        <f t="shared" ref="BA368" si="1503">VDB(BA361,0,BA362,BA366,BA367,BA363,FALSE)</f>
        <v>734.69387755102036</v>
      </c>
      <c r="BB368" s="171">
        <f t="shared" ref="BB368" si="1504">VDB(BB361,0,BB362,BB366,BB367,BB363,FALSE)</f>
        <v>734.69387755102036</v>
      </c>
      <c r="BC368" s="171">
        <f t="shared" ref="BC368" si="1505">VDB(BC361,0,BC362,BC366,BC367,BC363,FALSE)</f>
        <v>734.69387755102036</v>
      </c>
      <c r="BD368" s="171">
        <f t="shared" ref="BD368" si="1506">VDB(BD361,0,BD362,BD366,BD367,BD363,FALSE)</f>
        <v>734.69387755102036</v>
      </c>
      <c r="BE368" s="171">
        <f t="shared" ref="BE368" si="1507">VDB(BE361,0,BE362,BE366,BE367,BE363,FALSE)</f>
        <v>734.69387755102036</v>
      </c>
      <c r="BF368" s="171">
        <f t="shared" ref="BF368" si="1508">VDB(BF361,0,BF362,BF366,BF367,BF363,FALSE)</f>
        <v>734.69387755102036</v>
      </c>
      <c r="BG368" s="171">
        <f t="shared" ref="BG368" si="1509">VDB(BG361,0,BG362,BG366,BG367,BG363,FALSE)</f>
        <v>734.69387755102036</v>
      </c>
      <c r="BH368" s="171">
        <f t="shared" ref="BH368" si="1510">VDB(BH361,0,BH362,BH366,BH367,BH363,FALSE)</f>
        <v>734.69387755102036</v>
      </c>
    </row>
    <row r="369" spans="4:63" s="114" customFormat="1" ht="18" customHeight="1" thickBot="1" x14ac:dyDescent="0.3">
      <c r="E369" s="114" t="s">
        <v>323</v>
      </c>
      <c r="AB369" s="171"/>
      <c r="AD369" s="158"/>
      <c r="AE369" s="172"/>
      <c r="AF369" s="172"/>
      <c r="AG369" s="172"/>
      <c r="AH369" s="175">
        <f>COUNT(AH361:$AM361)</f>
        <v>6</v>
      </c>
      <c r="AI369" s="171">
        <f t="shared" ref="AI369:AM369" si="1511">AH369</f>
        <v>6</v>
      </c>
      <c r="AJ369" s="171">
        <f t="shared" si="1511"/>
        <v>6</v>
      </c>
      <c r="AK369" s="171">
        <f t="shared" si="1511"/>
        <v>6</v>
      </c>
      <c r="AL369" s="171">
        <f t="shared" si="1511"/>
        <v>6</v>
      </c>
      <c r="AM369" s="171">
        <f t="shared" si="1511"/>
        <v>6</v>
      </c>
      <c r="AW369" s="175">
        <f>COUNT(AW361:BH361)</f>
        <v>12</v>
      </c>
      <c r="AX369" s="171">
        <f>AW369</f>
        <v>12</v>
      </c>
      <c r="AY369" s="171">
        <f t="shared" ref="AY369:BH369" si="1512">AX369</f>
        <v>12</v>
      </c>
      <c r="AZ369" s="171">
        <f t="shared" si="1512"/>
        <v>12</v>
      </c>
      <c r="BA369" s="171">
        <f t="shared" si="1512"/>
        <v>12</v>
      </c>
      <c r="BB369" s="171">
        <f t="shared" si="1512"/>
        <v>12</v>
      </c>
      <c r="BC369" s="171">
        <f t="shared" si="1512"/>
        <v>12</v>
      </c>
      <c r="BD369" s="171">
        <f t="shared" si="1512"/>
        <v>12</v>
      </c>
      <c r="BE369" s="171">
        <f t="shared" si="1512"/>
        <v>12</v>
      </c>
      <c r="BF369" s="171">
        <f t="shared" si="1512"/>
        <v>12</v>
      </c>
      <c r="BG369" s="171">
        <f t="shared" si="1512"/>
        <v>12</v>
      </c>
      <c r="BH369" s="171">
        <f t="shared" si="1512"/>
        <v>12</v>
      </c>
    </row>
    <row r="370" spans="4:63" s="114" customFormat="1" ht="18" customHeight="1" x14ac:dyDescent="0.25">
      <c r="E370" s="114" t="s">
        <v>327</v>
      </c>
      <c r="AB370" s="171"/>
      <c r="AD370" s="158"/>
      <c r="AE370" s="172"/>
      <c r="AF370" s="172"/>
      <c r="AG370" s="172"/>
      <c r="AH370" s="186" t="b">
        <f>AND(COLUMN(AH369)&gt;=COLUMN(AM369)-AH369)</f>
        <v>1</v>
      </c>
      <c r="AI370" s="186" t="b">
        <f>AND(COLUMN(AI369)&gt;=COLUMN(AM369)-AI369)</f>
        <v>1</v>
      </c>
      <c r="AJ370" s="186" t="b">
        <f>AND(COLUMN(AJ369)&gt;=COLUMN(AM369)-AJ369)</f>
        <v>1</v>
      </c>
      <c r="AK370" s="186" t="b">
        <f>AND(COLUMN(AK369)&gt;=COLUMN(AM369)-AK369)</f>
        <v>1</v>
      </c>
      <c r="AL370" s="186" t="b">
        <f>AND(COLUMN(AL369)&gt;=COLUMN(AM369)-AL369)</f>
        <v>1</v>
      </c>
      <c r="AM370" s="186" t="b">
        <f>AND(COLUMN(AM369)&gt;=COLUMN(AM369)-AM369)</f>
        <v>1</v>
      </c>
      <c r="AW370" s="186" t="b">
        <f>AND(COLUMN(AW369)&gt;=COLUMN(BH369)-AW369)</f>
        <v>1</v>
      </c>
      <c r="AX370" s="186" t="b">
        <f>AND(COLUMN(AX369)&gt;=COLUMN(BH369)-AX369)</f>
        <v>1</v>
      </c>
      <c r="AY370" s="186" t="b">
        <f>AND(COLUMN(AY369)&gt;=COLUMN(BH369)-AY369)</f>
        <v>1</v>
      </c>
      <c r="AZ370" s="186" t="b">
        <f>AND(COLUMN(AZ369)&gt;=COLUMN(BH369)-AZ369)</f>
        <v>1</v>
      </c>
      <c r="BA370" s="186" t="b">
        <f>AND(COLUMN(BA369)&gt;=COLUMN(BH369)-BA369)</f>
        <v>1</v>
      </c>
      <c r="BB370" s="186" t="b">
        <f>AND(COLUMN(BB369)&gt;=COLUMN(BH369)-BB369)</f>
        <v>1</v>
      </c>
      <c r="BC370" s="186" t="b">
        <f>AND(COLUMN(BC369)&gt;=COLUMN(BH369)-BC369)</f>
        <v>1</v>
      </c>
      <c r="BD370" s="186" t="b">
        <f>AND(COLUMN(BD369)&gt;=COLUMN(BH369)-BD369)</f>
        <v>1</v>
      </c>
      <c r="BE370" s="186" t="b">
        <f>AND(COLUMN(BE369)&gt;=COLUMN(BH369)-BE369)</f>
        <v>1</v>
      </c>
      <c r="BF370" s="186" t="b">
        <f>AND(COLUMN(BF369)&gt;=COLUMN(BH369)-BF369)</f>
        <v>1</v>
      </c>
      <c r="BG370" s="186" t="b">
        <f>AND(COLUMN(BG369)&gt;=COLUMN(BH369)-BG369)</f>
        <v>1</v>
      </c>
      <c r="BH370" s="186" t="b">
        <f>AND(COLUMN(BH369)&gt;=COLUMN(BH369)-BH369)</f>
        <v>1</v>
      </c>
    </row>
    <row r="371" spans="4:63" s="114" customFormat="1" ht="18" customHeight="1" x14ac:dyDescent="0.25">
      <c r="E371" s="114" t="s">
        <v>238</v>
      </c>
      <c r="AB371" s="171"/>
      <c r="AD371" s="158"/>
      <c r="AE371" s="172"/>
      <c r="AF371" s="172"/>
      <c r="AG371" s="172"/>
      <c r="AH371" s="171">
        <f t="shared" ref="AH371:AM371" si="1513">AH368/AH369</f>
        <v>71.428571428571431</v>
      </c>
      <c r="AI371" s="171">
        <f t="shared" si="1513"/>
        <v>71.428571428571431</v>
      </c>
      <c r="AJ371" s="171">
        <f t="shared" si="1513"/>
        <v>71.428571428571431</v>
      </c>
      <c r="AK371" s="171">
        <f t="shared" si="1513"/>
        <v>71.428571428571431</v>
      </c>
      <c r="AL371" s="171">
        <f t="shared" si="1513"/>
        <v>71.428571428571431</v>
      </c>
      <c r="AM371" s="171">
        <f t="shared" si="1513"/>
        <v>71.428571428571431</v>
      </c>
      <c r="AW371" s="171">
        <f t="shared" ref="AW371" si="1514">AW368/AW369</f>
        <v>61.224489795918366</v>
      </c>
      <c r="AX371" s="171">
        <f t="shared" ref="AX371" si="1515">AX368/12</f>
        <v>61.224489795918366</v>
      </c>
      <c r="AY371" s="171">
        <f t="shared" ref="AY371" si="1516">AY368/12</f>
        <v>61.224489795918366</v>
      </c>
      <c r="AZ371" s="171">
        <f t="shared" ref="AZ371" si="1517">AZ368/12</f>
        <v>61.224489795918366</v>
      </c>
      <c r="BA371" s="171">
        <f t="shared" ref="BA371" si="1518">BA368/12</f>
        <v>61.224489795918366</v>
      </c>
      <c r="BB371" s="171">
        <f t="shared" ref="BB371" si="1519">BB368/12</f>
        <v>61.224489795918366</v>
      </c>
      <c r="BC371" s="171">
        <f t="shared" ref="BC371" si="1520">BC368/12</f>
        <v>61.224489795918366</v>
      </c>
      <c r="BD371" s="171">
        <f t="shared" ref="BD371" si="1521">BD368/12</f>
        <v>61.224489795918366</v>
      </c>
      <c r="BE371" s="171">
        <f t="shared" ref="BE371" si="1522">BE368/12</f>
        <v>61.224489795918366</v>
      </c>
      <c r="BF371" s="171">
        <f t="shared" ref="BF371" si="1523">BF368/12</f>
        <v>61.224489795918366</v>
      </c>
      <c r="BG371" s="171">
        <f t="shared" ref="BG371" si="1524">BG368/12</f>
        <v>61.224489795918366</v>
      </c>
      <c r="BH371" s="171">
        <f t="shared" ref="BH371" si="1525">BH368/12</f>
        <v>61.224489795918366</v>
      </c>
    </row>
    <row r="372" spans="4:63" s="114" customFormat="1" ht="18" customHeight="1" x14ac:dyDescent="0.25">
      <c r="AB372" s="171"/>
      <c r="AD372" s="158"/>
      <c r="AE372" s="172"/>
      <c r="AF372" s="172"/>
      <c r="AG372" s="172"/>
      <c r="AH372" s="172"/>
      <c r="AI372" s="172"/>
      <c r="AJ372" s="172"/>
      <c r="AK372" s="172"/>
      <c r="AL372" s="172"/>
      <c r="AM372" s="172"/>
      <c r="AW372" s="171"/>
      <c r="AY372" s="158"/>
      <c r="AZ372" s="172"/>
      <c r="BA372" s="172"/>
      <c r="BB372" s="172"/>
      <c r="BC372" s="172"/>
      <c r="BD372" s="172"/>
      <c r="BE372" s="172"/>
      <c r="BF372" s="172"/>
      <c r="BG372" s="172"/>
      <c r="BH372" s="172"/>
    </row>
    <row r="373" spans="4:63" s="114" customFormat="1" ht="18" customHeight="1" thickBot="1" x14ac:dyDescent="0.3">
      <c r="D373" s="114" t="s">
        <v>317</v>
      </c>
      <c r="AB373" s="171"/>
      <c r="AD373" s="158"/>
      <c r="AE373" s="172"/>
      <c r="AF373" s="172"/>
      <c r="AG373" s="172"/>
      <c r="AH373" s="172"/>
      <c r="AI373" s="172"/>
      <c r="AJ373" s="172"/>
      <c r="AK373" s="172"/>
      <c r="AL373" s="172"/>
      <c r="AM373" s="172"/>
      <c r="AW373" s="171"/>
      <c r="AY373" s="158"/>
      <c r="AZ373" s="172"/>
      <c r="BA373" s="172"/>
      <c r="BB373" s="172"/>
      <c r="BC373" s="172"/>
      <c r="BD373" s="172"/>
      <c r="BE373" s="172"/>
      <c r="BF373" s="172"/>
      <c r="BG373" s="172"/>
      <c r="BH373" s="172"/>
    </row>
    <row r="374" spans="4:63" s="114" customFormat="1" ht="18" customHeight="1" thickBot="1" x14ac:dyDescent="0.3">
      <c r="E374" s="114" t="s">
        <v>313</v>
      </c>
      <c r="AB374" s="171"/>
      <c r="AD374" s="158"/>
      <c r="AE374" s="172"/>
      <c r="AF374" s="172"/>
      <c r="AG374" s="172"/>
      <c r="AH374" s="172"/>
      <c r="AI374" s="172"/>
      <c r="AJ374" s="172"/>
      <c r="AK374" s="173">
        <f>AK$257</f>
        <v>3000</v>
      </c>
      <c r="AL374" s="171">
        <f t="shared" ref="AL374:AM374" si="1526">AK374</f>
        <v>3000</v>
      </c>
      <c r="AM374" s="171">
        <f t="shared" si="1526"/>
        <v>3000</v>
      </c>
      <c r="AW374" s="180">
        <f>AM374</f>
        <v>3000</v>
      </c>
      <c r="AX374" s="171">
        <f t="shared" ref="AX374:BH374" si="1527">AW374</f>
        <v>3000</v>
      </c>
      <c r="AY374" s="171">
        <f t="shared" si="1527"/>
        <v>3000</v>
      </c>
      <c r="AZ374" s="171">
        <f t="shared" si="1527"/>
        <v>3000</v>
      </c>
      <c r="BA374" s="171">
        <f t="shared" si="1527"/>
        <v>3000</v>
      </c>
      <c r="BB374" s="171">
        <f t="shared" si="1527"/>
        <v>3000</v>
      </c>
      <c r="BC374" s="171">
        <f t="shared" si="1527"/>
        <v>3000</v>
      </c>
      <c r="BD374" s="171">
        <f t="shared" si="1527"/>
        <v>3000</v>
      </c>
      <c r="BE374" s="171">
        <f t="shared" si="1527"/>
        <v>3000</v>
      </c>
      <c r="BF374" s="171">
        <f t="shared" si="1527"/>
        <v>3000</v>
      </c>
      <c r="BG374" s="171">
        <f t="shared" si="1527"/>
        <v>3000</v>
      </c>
      <c r="BH374" s="171">
        <f t="shared" si="1527"/>
        <v>3000</v>
      </c>
    </row>
    <row r="375" spans="4:63" s="114" customFormat="1" ht="18" customHeight="1" thickBot="1" x14ac:dyDescent="0.3">
      <c r="E375" s="114" t="s">
        <v>236</v>
      </c>
      <c r="AB375" s="171"/>
      <c r="AD375" s="158"/>
      <c r="AE375" s="172"/>
      <c r="AF375" s="172"/>
      <c r="AG375" s="172"/>
      <c r="AH375" s="172"/>
      <c r="AI375" s="172"/>
      <c r="AJ375" s="172"/>
      <c r="AK375" s="175">
        <f>$D$253</f>
        <v>7</v>
      </c>
      <c r="AL375" s="171">
        <f t="shared" ref="AL375:AM375" si="1528">AK375</f>
        <v>7</v>
      </c>
      <c r="AM375" s="171">
        <f t="shared" si="1528"/>
        <v>7</v>
      </c>
      <c r="AW375" s="180">
        <f t="shared" ref="AW375:AW376" si="1529">AM375</f>
        <v>7</v>
      </c>
      <c r="AX375" s="171">
        <f t="shared" ref="AX375:BH375" si="1530">AW375</f>
        <v>7</v>
      </c>
      <c r="AY375" s="171">
        <f t="shared" si="1530"/>
        <v>7</v>
      </c>
      <c r="AZ375" s="171">
        <f t="shared" si="1530"/>
        <v>7</v>
      </c>
      <c r="BA375" s="171">
        <f t="shared" si="1530"/>
        <v>7</v>
      </c>
      <c r="BB375" s="171">
        <f t="shared" si="1530"/>
        <v>7</v>
      </c>
      <c r="BC375" s="171">
        <f t="shared" si="1530"/>
        <v>7</v>
      </c>
      <c r="BD375" s="171">
        <f t="shared" si="1530"/>
        <v>7</v>
      </c>
      <c r="BE375" s="171">
        <f t="shared" si="1530"/>
        <v>7</v>
      </c>
      <c r="BF375" s="171">
        <f t="shared" si="1530"/>
        <v>7</v>
      </c>
      <c r="BG375" s="171">
        <f t="shared" si="1530"/>
        <v>7</v>
      </c>
      <c r="BH375" s="171">
        <f t="shared" si="1530"/>
        <v>7</v>
      </c>
    </row>
    <row r="376" spans="4:63" s="114" customFormat="1" ht="18" customHeight="1" thickBot="1" x14ac:dyDescent="0.3">
      <c r="E376" s="114" t="s">
        <v>157</v>
      </c>
      <c r="AB376" s="171"/>
      <c r="AD376" s="158"/>
      <c r="AE376" s="172"/>
      <c r="AF376" s="172"/>
      <c r="AG376" s="172"/>
      <c r="AH376" s="172"/>
      <c r="AI376" s="172"/>
      <c r="AJ376" s="172"/>
      <c r="AK376" s="181">
        <f>1+(0.5*AND(AK375&lt;=20))+(0.5*AND(AK375&lt;=10))</f>
        <v>2</v>
      </c>
      <c r="AL376" s="172">
        <f t="shared" ref="AL376:AM376" si="1531">AK376</f>
        <v>2</v>
      </c>
      <c r="AM376" s="172">
        <f t="shared" si="1531"/>
        <v>2</v>
      </c>
      <c r="AW376" s="182">
        <f t="shared" si="1529"/>
        <v>2</v>
      </c>
      <c r="AX376" s="172">
        <f t="shared" ref="AX376:BH376" si="1532">AW376</f>
        <v>2</v>
      </c>
      <c r="AY376" s="172">
        <f t="shared" si="1532"/>
        <v>2</v>
      </c>
      <c r="AZ376" s="172">
        <f t="shared" si="1532"/>
        <v>2</v>
      </c>
      <c r="BA376" s="172">
        <f t="shared" si="1532"/>
        <v>2</v>
      </c>
      <c r="BB376" s="172">
        <f t="shared" si="1532"/>
        <v>2</v>
      </c>
      <c r="BC376" s="172">
        <f t="shared" si="1532"/>
        <v>2</v>
      </c>
      <c r="BD376" s="172">
        <f t="shared" si="1532"/>
        <v>2</v>
      </c>
      <c r="BE376" s="172">
        <f t="shared" si="1532"/>
        <v>2</v>
      </c>
      <c r="BF376" s="172">
        <f t="shared" si="1532"/>
        <v>2</v>
      </c>
      <c r="BG376" s="172">
        <f t="shared" si="1532"/>
        <v>2</v>
      </c>
      <c r="BH376" s="172">
        <f t="shared" si="1532"/>
        <v>2</v>
      </c>
    </row>
    <row r="377" spans="4:63" s="114" customFormat="1" ht="18" customHeight="1" thickBot="1" x14ac:dyDescent="0.3">
      <c r="E377" s="114" t="s">
        <v>322</v>
      </c>
      <c r="AB377" s="171"/>
      <c r="AD377" s="158"/>
      <c r="AE377" s="172"/>
      <c r="AF377" s="172"/>
      <c r="AG377" s="172"/>
      <c r="AH377" s="172"/>
      <c r="AI377" s="172"/>
      <c r="AJ377" s="172"/>
      <c r="AK377" s="183">
        <f>YEAR(AK$3)</f>
        <v>2014</v>
      </c>
      <c r="AL377" s="184">
        <f t="shared" ref="AL377:AM377" si="1533">AK377</f>
        <v>2014</v>
      </c>
      <c r="AM377" s="184">
        <f t="shared" si="1533"/>
        <v>2014</v>
      </c>
      <c r="AW377" s="185">
        <f>AM377</f>
        <v>2014</v>
      </c>
      <c r="AX377" s="184">
        <f>AW377</f>
        <v>2014</v>
      </c>
      <c r="AY377" s="184">
        <f t="shared" ref="AY377:BH377" si="1534">AX377</f>
        <v>2014</v>
      </c>
      <c r="AZ377" s="184">
        <f t="shared" si="1534"/>
        <v>2014</v>
      </c>
      <c r="BA377" s="184">
        <f t="shared" si="1534"/>
        <v>2014</v>
      </c>
      <c r="BB377" s="184">
        <f t="shared" si="1534"/>
        <v>2014</v>
      </c>
      <c r="BC377" s="184">
        <f t="shared" si="1534"/>
        <v>2014</v>
      </c>
      <c r="BD377" s="184">
        <f t="shared" si="1534"/>
        <v>2014</v>
      </c>
      <c r="BE377" s="184">
        <f t="shared" si="1534"/>
        <v>2014</v>
      </c>
      <c r="BF377" s="184">
        <f t="shared" si="1534"/>
        <v>2014</v>
      </c>
      <c r="BG377" s="184">
        <f t="shared" si="1534"/>
        <v>2014</v>
      </c>
      <c r="BH377" s="184">
        <f t="shared" si="1534"/>
        <v>2014</v>
      </c>
    </row>
    <row r="378" spans="4:63" s="114" customFormat="1" ht="18" customHeight="1" x14ac:dyDescent="0.25">
      <c r="E378" s="114" t="s">
        <v>324</v>
      </c>
      <c r="AB378" s="171"/>
      <c r="AD378" s="158"/>
      <c r="AE378" s="172"/>
      <c r="AF378" s="172"/>
      <c r="AG378" s="172"/>
      <c r="AH378" s="172"/>
      <c r="AI378" s="172"/>
      <c r="AJ378" s="172"/>
      <c r="AK378" s="105">
        <f t="shared" ref="AK378" si="1535">YEAR(AK$3)-AK377+1</f>
        <v>1</v>
      </c>
      <c r="AL378" s="105">
        <f t="shared" ref="AL378" si="1536">YEAR(AL$3)-AL377+1</f>
        <v>1</v>
      </c>
      <c r="AM378" s="105">
        <f t="shared" ref="AM378" si="1537">YEAR(AM$3)-AM377+1</f>
        <v>1</v>
      </c>
      <c r="AW378" s="105">
        <f t="shared" ref="AW378" si="1538">YEAR(AW$3)-AW377+1</f>
        <v>2</v>
      </c>
      <c r="AX378" s="105">
        <f t="shared" ref="AX378" si="1539">YEAR(AX$3)-AX377+1</f>
        <v>2</v>
      </c>
      <c r="AY378" s="105">
        <f t="shared" ref="AY378" si="1540">YEAR(AY$3)-AY377+1</f>
        <v>2</v>
      </c>
      <c r="AZ378" s="105">
        <f t="shared" ref="AZ378" si="1541">YEAR(AZ$3)-AZ377+1</f>
        <v>2</v>
      </c>
      <c r="BA378" s="105">
        <f t="shared" ref="BA378" si="1542">YEAR(BA$3)-BA377+1</f>
        <v>2</v>
      </c>
      <c r="BB378" s="105">
        <f t="shared" ref="BB378" si="1543">YEAR(BB$3)-BB377+1</f>
        <v>2</v>
      </c>
      <c r="BC378" s="105">
        <f t="shared" ref="BC378" si="1544">YEAR(BC$3)-BC377+1</f>
        <v>2</v>
      </c>
      <c r="BD378" s="105">
        <f t="shared" ref="BD378" si="1545">YEAR(BD$3)-BD377+1</f>
        <v>2</v>
      </c>
      <c r="BE378" s="105">
        <f t="shared" ref="BE378" si="1546">YEAR(BE$3)-BE377+1</f>
        <v>2</v>
      </c>
      <c r="BF378" s="105">
        <f t="shared" ref="BF378" si="1547">YEAR(BF$3)-BF377+1</f>
        <v>2</v>
      </c>
      <c r="BG378" s="105">
        <f t="shared" ref="BG378" si="1548">YEAR(BG$3)-BG377+1</f>
        <v>2</v>
      </c>
      <c r="BH378" s="105">
        <f t="shared" ref="BH378" si="1549">YEAR(BH$3)-BH377+1</f>
        <v>2</v>
      </c>
    </row>
    <row r="379" spans="4:63" s="114" customFormat="1" ht="18" customHeight="1" x14ac:dyDescent="0.25">
      <c r="E379" s="114" t="s">
        <v>325</v>
      </c>
      <c r="AB379" s="171"/>
      <c r="AD379" s="158"/>
      <c r="AE379" s="172"/>
      <c r="AF379" s="172"/>
      <c r="AG379" s="172"/>
      <c r="AH379" s="172"/>
      <c r="AI379" s="172"/>
      <c r="AJ379" s="172"/>
      <c r="AK379" s="172">
        <f t="shared" ref="AK379" si="1550">MAX(AK378-1.5,0)</f>
        <v>0</v>
      </c>
      <c r="AL379" s="172">
        <f t="shared" ref="AL379" si="1551">MAX(AL378-1.5,0)</f>
        <v>0</v>
      </c>
      <c r="AM379" s="172">
        <f t="shared" ref="AM379" si="1552">MAX(AM378-1.5,0)</f>
        <v>0</v>
      </c>
      <c r="AW379" s="172">
        <f t="shared" ref="AW379" si="1553">MAX(AW378-1.5,0)</f>
        <v>0.5</v>
      </c>
      <c r="AX379" s="172">
        <f t="shared" ref="AX379" si="1554">MAX(AX378-1.5,0)</f>
        <v>0.5</v>
      </c>
      <c r="AY379" s="172">
        <f t="shared" ref="AY379" si="1555">MAX(AY378-1.5,0)</f>
        <v>0.5</v>
      </c>
      <c r="AZ379" s="172">
        <f t="shared" ref="AZ379" si="1556">MAX(AZ378-1.5,0)</f>
        <v>0.5</v>
      </c>
      <c r="BA379" s="172">
        <f t="shared" ref="BA379" si="1557">MAX(BA378-1.5,0)</f>
        <v>0.5</v>
      </c>
      <c r="BB379" s="172">
        <f t="shared" ref="BB379" si="1558">MAX(BB378-1.5,0)</f>
        <v>0.5</v>
      </c>
      <c r="BC379" s="172">
        <f t="shared" ref="BC379" si="1559">MAX(BC378-1.5,0)</f>
        <v>0.5</v>
      </c>
      <c r="BD379" s="172">
        <f t="shared" ref="BD379" si="1560">MAX(BD378-1.5,0)</f>
        <v>0.5</v>
      </c>
      <c r="BE379" s="172">
        <f t="shared" ref="BE379" si="1561">MAX(BE378-1.5,0)</f>
        <v>0.5</v>
      </c>
      <c r="BF379" s="172">
        <f t="shared" ref="BF379" si="1562">MAX(BF378-1.5,0)</f>
        <v>0.5</v>
      </c>
      <c r="BG379" s="172">
        <f t="shared" ref="BG379" si="1563">MAX(BG378-1.5,0)</f>
        <v>0.5</v>
      </c>
      <c r="BH379" s="172">
        <f t="shared" ref="BH379" si="1564">MAX(BH378-1.5,0)</f>
        <v>0.5</v>
      </c>
    </row>
    <row r="380" spans="4:63" ht="18" customHeight="1" x14ac:dyDescent="0.25">
      <c r="D380" s="114"/>
      <c r="E380" s="114" t="s">
        <v>326</v>
      </c>
      <c r="AB380" s="171"/>
      <c r="AC380" s="114"/>
      <c r="AD380" s="158"/>
      <c r="AE380" s="172"/>
      <c r="AF380" s="172"/>
      <c r="AG380" s="172"/>
      <c r="AH380" s="172"/>
      <c r="AI380" s="172"/>
      <c r="AJ380" s="172"/>
      <c r="AK380" s="172">
        <f t="shared" ref="AK380:AM380" si="1565">MIN(AK378-0.5,AK375)</f>
        <v>0.5</v>
      </c>
      <c r="AL380" s="172">
        <f t="shared" si="1565"/>
        <v>0.5</v>
      </c>
      <c r="AM380" s="172">
        <f t="shared" si="1565"/>
        <v>0.5</v>
      </c>
      <c r="AW380" s="172">
        <f t="shared" ref="AW380:BH380" si="1566">MIN(AW378-0.5,AW375)</f>
        <v>1.5</v>
      </c>
      <c r="AX380" s="172">
        <f t="shared" si="1566"/>
        <v>1.5</v>
      </c>
      <c r="AY380" s="172">
        <f t="shared" si="1566"/>
        <v>1.5</v>
      </c>
      <c r="AZ380" s="172">
        <f t="shared" si="1566"/>
        <v>1.5</v>
      </c>
      <c r="BA380" s="172">
        <f t="shared" si="1566"/>
        <v>1.5</v>
      </c>
      <c r="BB380" s="172">
        <f t="shared" si="1566"/>
        <v>1.5</v>
      </c>
      <c r="BC380" s="172">
        <f t="shared" si="1566"/>
        <v>1.5</v>
      </c>
      <c r="BD380" s="172">
        <f t="shared" si="1566"/>
        <v>1.5</v>
      </c>
      <c r="BE380" s="172">
        <f t="shared" si="1566"/>
        <v>1.5</v>
      </c>
      <c r="BF380" s="172">
        <f t="shared" si="1566"/>
        <v>1.5</v>
      </c>
      <c r="BG380" s="172">
        <f t="shared" si="1566"/>
        <v>1.5</v>
      </c>
      <c r="BH380" s="172">
        <f t="shared" si="1566"/>
        <v>1.5</v>
      </c>
    </row>
    <row r="381" spans="4:63" s="114" customFormat="1" ht="18" customHeight="1" thickBot="1" x14ac:dyDescent="0.3">
      <c r="E381" s="114" t="s">
        <v>237</v>
      </c>
      <c r="AB381" s="171"/>
      <c r="AD381" s="158"/>
      <c r="AE381" s="172"/>
      <c r="AF381" s="172"/>
      <c r="AG381" s="172"/>
      <c r="AH381" s="172"/>
      <c r="AI381" s="172"/>
      <c r="AJ381" s="172"/>
      <c r="AK381" s="171">
        <f t="shared" ref="AK381" si="1567">VDB(AK374,0,AK375,AK379,AK380,AK376,FALSE)</f>
        <v>428.57142857142856</v>
      </c>
      <c r="AL381" s="171">
        <f t="shared" ref="AL381" si="1568">VDB(AL374,0,AL375,AL379,AL380,AL376,FALSE)</f>
        <v>428.57142857142856</v>
      </c>
      <c r="AM381" s="171">
        <f t="shared" ref="AM381" si="1569">VDB(AM374,0,AM375,AM379,AM380,AM376,FALSE)</f>
        <v>428.57142857142856</v>
      </c>
      <c r="AW381" s="171">
        <f t="shared" ref="AW381" si="1570">VDB(AW374,0,AW375,AW379,AW380,AW376,FALSE)</f>
        <v>734.69387755102036</v>
      </c>
      <c r="AX381" s="171">
        <f t="shared" ref="AX381" si="1571">VDB(AX374,0,AX375,AX379,AX380,AX376,FALSE)</f>
        <v>734.69387755102036</v>
      </c>
      <c r="AY381" s="171">
        <f t="shared" ref="AY381" si="1572">VDB(AY374,0,AY375,AY379,AY380,AY376,FALSE)</f>
        <v>734.69387755102036</v>
      </c>
      <c r="AZ381" s="171">
        <f t="shared" ref="AZ381" si="1573">VDB(AZ374,0,AZ375,AZ379,AZ380,AZ376,FALSE)</f>
        <v>734.69387755102036</v>
      </c>
      <c r="BA381" s="171">
        <f t="shared" ref="BA381" si="1574">VDB(BA374,0,BA375,BA379,BA380,BA376,FALSE)</f>
        <v>734.69387755102036</v>
      </c>
      <c r="BB381" s="171">
        <f t="shared" ref="BB381" si="1575">VDB(BB374,0,BB375,BB379,BB380,BB376,FALSE)</f>
        <v>734.69387755102036</v>
      </c>
      <c r="BC381" s="171">
        <f t="shared" ref="BC381" si="1576">VDB(BC374,0,BC375,BC379,BC380,BC376,FALSE)</f>
        <v>734.69387755102036</v>
      </c>
      <c r="BD381" s="171">
        <f t="shared" ref="BD381" si="1577">VDB(BD374,0,BD375,BD379,BD380,BD376,FALSE)</f>
        <v>734.69387755102036</v>
      </c>
      <c r="BE381" s="171">
        <f t="shared" ref="BE381" si="1578">VDB(BE374,0,BE375,BE379,BE380,BE376,FALSE)</f>
        <v>734.69387755102036</v>
      </c>
      <c r="BF381" s="171">
        <f t="shared" ref="BF381" si="1579">VDB(BF374,0,BF375,BF379,BF380,BF376,FALSE)</f>
        <v>734.69387755102036</v>
      </c>
      <c r="BG381" s="171">
        <f t="shared" ref="BG381" si="1580">VDB(BG374,0,BG375,BG379,BG380,BG376,FALSE)</f>
        <v>734.69387755102036</v>
      </c>
      <c r="BH381" s="171">
        <f t="shared" ref="BH381" si="1581">VDB(BH374,0,BH375,BH379,BH380,BH376,FALSE)</f>
        <v>734.69387755102036</v>
      </c>
    </row>
    <row r="382" spans="4:63" s="114" customFormat="1" ht="18" customHeight="1" thickBot="1" x14ac:dyDescent="0.3">
      <c r="E382" s="114" t="s">
        <v>323</v>
      </c>
      <c r="AB382" s="171"/>
      <c r="AD382" s="158"/>
      <c r="AE382" s="172"/>
      <c r="AF382" s="172"/>
      <c r="AG382" s="172"/>
      <c r="AH382" s="172"/>
      <c r="AI382" s="172"/>
      <c r="AJ382" s="172"/>
      <c r="AK382" s="175">
        <f>COUNT(AK374:$AM374)</f>
        <v>3</v>
      </c>
      <c r="AL382" s="171">
        <f t="shared" ref="AL382:AM382" si="1582">AK382</f>
        <v>3</v>
      </c>
      <c r="AM382" s="171">
        <f t="shared" si="1582"/>
        <v>3</v>
      </c>
      <c r="AW382" s="175">
        <f>COUNT(AW374:BH374)</f>
        <v>12</v>
      </c>
      <c r="AX382" s="171">
        <f>AW382</f>
        <v>12</v>
      </c>
      <c r="AY382" s="171">
        <f t="shared" ref="AY382:BH382" si="1583">AX382</f>
        <v>12</v>
      </c>
      <c r="AZ382" s="171">
        <f t="shared" si="1583"/>
        <v>12</v>
      </c>
      <c r="BA382" s="171">
        <f t="shared" si="1583"/>
        <v>12</v>
      </c>
      <c r="BB382" s="171">
        <f t="shared" si="1583"/>
        <v>12</v>
      </c>
      <c r="BC382" s="171">
        <f t="shared" si="1583"/>
        <v>12</v>
      </c>
      <c r="BD382" s="171">
        <f t="shared" si="1583"/>
        <v>12</v>
      </c>
      <c r="BE382" s="171">
        <f t="shared" si="1583"/>
        <v>12</v>
      </c>
      <c r="BF382" s="171">
        <f t="shared" si="1583"/>
        <v>12</v>
      </c>
      <c r="BG382" s="171">
        <f t="shared" si="1583"/>
        <v>12</v>
      </c>
      <c r="BH382" s="171">
        <f t="shared" si="1583"/>
        <v>12</v>
      </c>
    </row>
    <row r="383" spans="4:63" s="114" customFormat="1" ht="18" customHeight="1" x14ac:dyDescent="0.25">
      <c r="E383" s="114" t="s">
        <v>327</v>
      </c>
      <c r="AB383" s="171"/>
      <c r="AD383" s="158"/>
      <c r="AE383" s="172"/>
      <c r="AF383" s="172"/>
      <c r="AG383" s="172"/>
      <c r="AH383" s="172"/>
      <c r="AI383" s="172"/>
      <c r="AJ383" s="172"/>
      <c r="AK383" s="186" t="b">
        <f>AND(COLUMN(AK382)&gt;=COLUMN(AM382)-AK382)</f>
        <v>1</v>
      </c>
      <c r="AL383" s="186" t="b">
        <f>AND(COLUMN(AL382)&gt;=COLUMN(AM382)-AL382)</f>
        <v>1</v>
      </c>
      <c r="AM383" s="186" t="b">
        <f>AND(COLUMN(AM382)&gt;=COLUMN(AM382)-AM382)</f>
        <v>1</v>
      </c>
      <c r="AW383" s="186" t="b">
        <f>AND(COLUMN(AW382)&gt;=COLUMN(BH382)-AW382)</f>
        <v>1</v>
      </c>
      <c r="AX383" s="186" t="b">
        <f>AND(COLUMN(AX382)&gt;=COLUMN(BH382)-AX382)</f>
        <v>1</v>
      </c>
      <c r="AY383" s="186" t="b">
        <f>AND(COLUMN(AY382)&gt;=COLUMN(BH382)-AY382)</f>
        <v>1</v>
      </c>
      <c r="AZ383" s="186" t="b">
        <f>AND(COLUMN(AZ382)&gt;=COLUMN(BH382)-AZ382)</f>
        <v>1</v>
      </c>
      <c r="BA383" s="186" t="b">
        <f>AND(COLUMN(BA382)&gt;=COLUMN(BH382)-BA382)</f>
        <v>1</v>
      </c>
      <c r="BB383" s="186" t="b">
        <f>AND(COLUMN(BB382)&gt;=COLUMN(BH382)-BB382)</f>
        <v>1</v>
      </c>
      <c r="BC383" s="186" t="b">
        <f>AND(COLUMN(BC382)&gt;=COLUMN(BH382)-BC382)</f>
        <v>1</v>
      </c>
      <c r="BD383" s="186" t="b">
        <f>AND(COLUMN(BD382)&gt;=COLUMN(BH382)-BD382)</f>
        <v>1</v>
      </c>
      <c r="BE383" s="186" t="b">
        <f>AND(COLUMN(BE382)&gt;=COLUMN(BH382)-BE382)</f>
        <v>1</v>
      </c>
      <c r="BF383" s="186" t="b">
        <f>AND(COLUMN(BF382)&gt;=COLUMN(BH382)-BF382)</f>
        <v>1</v>
      </c>
      <c r="BG383" s="186" t="b">
        <f>AND(COLUMN(BG382)&gt;=COLUMN(BH382)-BG382)</f>
        <v>1</v>
      </c>
      <c r="BH383" s="186" t="b">
        <f>AND(COLUMN(BH382)&gt;=COLUMN(BH382)-BH382)</f>
        <v>1</v>
      </c>
    </row>
    <row r="384" spans="4:63" s="114" customFormat="1" ht="18" customHeight="1" x14ac:dyDescent="0.25">
      <c r="E384" s="114" t="s">
        <v>238</v>
      </c>
      <c r="AB384" s="171"/>
      <c r="AD384" s="158"/>
      <c r="AE384" s="172"/>
      <c r="AF384" s="172"/>
      <c r="AG384" s="172"/>
      <c r="AH384" s="172"/>
      <c r="AI384" s="172"/>
      <c r="AJ384" s="172"/>
      <c r="AK384" s="171">
        <f t="shared" ref="AK384:AM384" si="1584">AK381/AK382</f>
        <v>142.85714285714286</v>
      </c>
      <c r="AL384" s="171">
        <f t="shared" si="1584"/>
        <v>142.85714285714286</v>
      </c>
      <c r="AM384" s="171">
        <f t="shared" si="1584"/>
        <v>142.85714285714286</v>
      </c>
      <c r="AW384" s="171">
        <f t="shared" ref="AW384" si="1585">AW381/AW382</f>
        <v>61.224489795918366</v>
      </c>
      <c r="AX384" s="171">
        <f t="shared" ref="AX384" si="1586">AX381/12</f>
        <v>61.224489795918366</v>
      </c>
      <c r="AY384" s="171">
        <f t="shared" ref="AY384" si="1587">AY381/12</f>
        <v>61.224489795918366</v>
      </c>
      <c r="AZ384" s="171">
        <f t="shared" ref="AZ384" si="1588">AZ381/12</f>
        <v>61.224489795918366</v>
      </c>
      <c r="BA384" s="171">
        <f t="shared" ref="BA384" si="1589">BA381/12</f>
        <v>61.224489795918366</v>
      </c>
      <c r="BB384" s="171">
        <f t="shared" ref="BB384" si="1590">BB381/12</f>
        <v>61.224489795918366</v>
      </c>
      <c r="BC384" s="171">
        <f t="shared" ref="BC384" si="1591">BC381/12</f>
        <v>61.224489795918366</v>
      </c>
      <c r="BD384" s="171">
        <f t="shared" ref="BD384" si="1592">BD381/12</f>
        <v>61.224489795918366</v>
      </c>
      <c r="BE384" s="171">
        <f t="shared" ref="BE384" si="1593">BE381/12</f>
        <v>61.224489795918366</v>
      </c>
      <c r="BF384" s="171">
        <f t="shared" ref="BF384" si="1594">BF381/12</f>
        <v>61.224489795918366</v>
      </c>
      <c r="BG384" s="171">
        <f t="shared" ref="BG384" si="1595">BG381/12</f>
        <v>61.224489795918366</v>
      </c>
      <c r="BH384" s="171">
        <f t="shared" ref="BH384" si="1596">BH381/12</f>
        <v>61.224489795918366</v>
      </c>
      <c r="BK384" s="187"/>
    </row>
    <row r="385" spans="4:60" s="114" customFormat="1" ht="18" customHeight="1" x14ac:dyDescent="0.25">
      <c r="AB385" s="171"/>
      <c r="AD385" s="158"/>
      <c r="AE385" s="172"/>
      <c r="AF385" s="172"/>
      <c r="AG385" s="172"/>
      <c r="AH385" s="172"/>
      <c r="AI385" s="172"/>
      <c r="AJ385" s="172"/>
      <c r="AK385" s="172"/>
      <c r="AL385" s="172"/>
      <c r="AM385" s="172"/>
      <c r="AW385" s="171"/>
      <c r="AY385" s="158"/>
      <c r="AZ385" s="172"/>
      <c r="BA385" s="172"/>
      <c r="BB385" s="172"/>
      <c r="BC385" s="172"/>
      <c r="BD385" s="172"/>
      <c r="BE385" s="172"/>
      <c r="BF385" s="172"/>
      <c r="BG385" s="172"/>
      <c r="BH385" s="172"/>
    </row>
    <row r="386" spans="4:60" s="114" customFormat="1" ht="18" customHeight="1" thickBot="1" x14ac:dyDescent="0.3">
      <c r="D386" s="114" t="s">
        <v>318</v>
      </c>
      <c r="AB386" s="171"/>
      <c r="AD386" s="158"/>
      <c r="AE386" s="172"/>
      <c r="AF386" s="172"/>
      <c r="AG386" s="172"/>
      <c r="AH386" s="172"/>
      <c r="AI386" s="172"/>
      <c r="AJ386" s="172"/>
      <c r="AK386" s="172"/>
      <c r="AL386" s="172"/>
      <c r="AM386" s="172"/>
      <c r="AW386" s="171"/>
      <c r="AY386" s="158"/>
      <c r="AZ386" s="172"/>
      <c r="BA386" s="172"/>
      <c r="BB386" s="172"/>
      <c r="BC386" s="172"/>
      <c r="BD386" s="172"/>
      <c r="BE386" s="172"/>
      <c r="BF386" s="172"/>
      <c r="BG386" s="172"/>
      <c r="BH386" s="172"/>
    </row>
    <row r="387" spans="4:60" s="114" customFormat="1" ht="18" customHeight="1" thickBot="1" x14ac:dyDescent="0.3">
      <c r="E387" s="114" t="s">
        <v>313</v>
      </c>
      <c r="AB387" s="171"/>
      <c r="AD387" s="158"/>
      <c r="AE387" s="172"/>
      <c r="AF387" s="172"/>
      <c r="AG387" s="172"/>
      <c r="AH387" s="172"/>
      <c r="AI387" s="172"/>
      <c r="AJ387" s="172"/>
      <c r="AK387" s="172"/>
      <c r="AL387" s="172"/>
      <c r="AM387" s="172"/>
      <c r="AW387" s="173">
        <f>AW$257</f>
        <v>3000</v>
      </c>
      <c r="AX387" s="171">
        <f t="shared" ref="AX387:BH389" si="1597">AW387</f>
        <v>3000</v>
      </c>
      <c r="AY387" s="171">
        <f t="shared" si="1597"/>
        <v>3000</v>
      </c>
      <c r="AZ387" s="171">
        <f t="shared" si="1597"/>
        <v>3000</v>
      </c>
      <c r="BA387" s="171">
        <f t="shared" si="1597"/>
        <v>3000</v>
      </c>
      <c r="BB387" s="171">
        <f t="shared" si="1597"/>
        <v>3000</v>
      </c>
      <c r="BC387" s="171">
        <f t="shared" si="1597"/>
        <v>3000</v>
      </c>
      <c r="BD387" s="171">
        <f t="shared" si="1597"/>
        <v>3000</v>
      </c>
      <c r="BE387" s="171">
        <f t="shared" si="1597"/>
        <v>3000</v>
      </c>
      <c r="BF387" s="171">
        <f t="shared" si="1597"/>
        <v>3000</v>
      </c>
      <c r="BG387" s="171">
        <f t="shared" si="1597"/>
        <v>3000</v>
      </c>
      <c r="BH387" s="171">
        <f t="shared" si="1597"/>
        <v>3000</v>
      </c>
    </row>
    <row r="388" spans="4:60" s="114" customFormat="1" ht="18" customHeight="1" thickBot="1" x14ac:dyDescent="0.3">
      <c r="E388" s="114" t="s">
        <v>236</v>
      </c>
      <c r="AB388" s="171"/>
      <c r="AD388" s="158"/>
      <c r="AE388" s="172"/>
      <c r="AF388" s="172"/>
      <c r="AG388" s="172"/>
      <c r="AH388" s="172"/>
      <c r="AI388" s="172"/>
      <c r="AJ388" s="172"/>
      <c r="AK388" s="172"/>
      <c r="AL388" s="172"/>
      <c r="AM388" s="172"/>
      <c r="AW388" s="175">
        <f>$D$253</f>
        <v>7</v>
      </c>
      <c r="AX388" s="171">
        <f t="shared" si="1597"/>
        <v>7</v>
      </c>
      <c r="AY388" s="171">
        <f t="shared" si="1597"/>
        <v>7</v>
      </c>
      <c r="AZ388" s="171">
        <f t="shared" si="1597"/>
        <v>7</v>
      </c>
      <c r="BA388" s="171">
        <f t="shared" si="1597"/>
        <v>7</v>
      </c>
      <c r="BB388" s="171">
        <f t="shared" si="1597"/>
        <v>7</v>
      </c>
      <c r="BC388" s="171">
        <f t="shared" si="1597"/>
        <v>7</v>
      </c>
      <c r="BD388" s="171">
        <f t="shared" si="1597"/>
        <v>7</v>
      </c>
      <c r="BE388" s="171">
        <f t="shared" si="1597"/>
        <v>7</v>
      </c>
      <c r="BF388" s="171">
        <f t="shared" si="1597"/>
        <v>7</v>
      </c>
      <c r="BG388" s="171">
        <f t="shared" si="1597"/>
        <v>7</v>
      </c>
      <c r="BH388" s="171">
        <f t="shared" si="1597"/>
        <v>7</v>
      </c>
    </row>
    <row r="389" spans="4:60" s="114" customFormat="1" ht="18" customHeight="1" thickBot="1" x14ac:dyDescent="0.3">
      <c r="E389" s="114" t="s">
        <v>157</v>
      </c>
      <c r="AB389" s="171"/>
      <c r="AD389" s="158"/>
      <c r="AE389" s="172"/>
      <c r="AF389" s="172"/>
      <c r="AG389" s="172"/>
      <c r="AH389" s="172"/>
      <c r="AI389" s="172"/>
      <c r="AJ389" s="172"/>
      <c r="AK389" s="172"/>
      <c r="AL389" s="172"/>
      <c r="AM389" s="172"/>
      <c r="AW389" s="181">
        <f>1+(0.5*AND(AW388&lt;=20))+(0.5*AND(AW388&lt;=10))</f>
        <v>2</v>
      </c>
      <c r="AX389" s="172">
        <f t="shared" si="1597"/>
        <v>2</v>
      </c>
      <c r="AY389" s="172">
        <f t="shared" si="1597"/>
        <v>2</v>
      </c>
      <c r="AZ389" s="172">
        <f t="shared" si="1597"/>
        <v>2</v>
      </c>
      <c r="BA389" s="172">
        <f t="shared" si="1597"/>
        <v>2</v>
      </c>
      <c r="BB389" s="172">
        <f t="shared" si="1597"/>
        <v>2</v>
      </c>
      <c r="BC389" s="172">
        <f t="shared" si="1597"/>
        <v>2</v>
      </c>
      <c r="BD389" s="172">
        <f t="shared" si="1597"/>
        <v>2</v>
      </c>
      <c r="BE389" s="172">
        <f t="shared" si="1597"/>
        <v>2</v>
      </c>
      <c r="BF389" s="172">
        <f t="shared" si="1597"/>
        <v>2</v>
      </c>
      <c r="BG389" s="172">
        <f t="shared" si="1597"/>
        <v>2</v>
      </c>
      <c r="BH389" s="172">
        <f t="shared" si="1597"/>
        <v>2</v>
      </c>
    </row>
    <row r="390" spans="4:60" s="114" customFormat="1" ht="18" customHeight="1" thickBot="1" x14ac:dyDescent="0.3">
      <c r="E390" s="114" t="s">
        <v>322</v>
      </c>
      <c r="AB390" s="171"/>
      <c r="AD390" s="158"/>
      <c r="AE390" s="172"/>
      <c r="AF390" s="172"/>
      <c r="AG390" s="172"/>
      <c r="AH390" s="172"/>
      <c r="AI390" s="172"/>
      <c r="AJ390" s="172"/>
      <c r="AK390" s="172"/>
      <c r="AL390" s="172"/>
      <c r="AM390" s="172"/>
      <c r="AW390" s="183">
        <f>YEAR(AW$3)</f>
        <v>2015</v>
      </c>
      <c r="AX390" s="171">
        <f>AW390</f>
        <v>2015</v>
      </c>
      <c r="AY390" s="171">
        <f t="shared" ref="AY390:BH390" si="1598">AX390</f>
        <v>2015</v>
      </c>
      <c r="AZ390" s="171">
        <f t="shared" si="1598"/>
        <v>2015</v>
      </c>
      <c r="BA390" s="171">
        <f t="shared" si="1598"/>
        <v>2015</v>
      </c>
      <c r="BB390" s="171">
        <f t="shared" si="1598"/>
        <v>2015</v>
      </c>
      <c r="BC390" s="171">
        <f t="shared" si="1598"/>
        <v>2015</v>
      </c>
      <c r="BD390" s="171">
        <f t="shared" si="1598"/>
        <v>2015</v>
      </c>
      <c r="BE390" s="171">
        <f t="shared" si="1598"/>
        <v>2015</v>
      </c>
      <c r="BF390" s="171">
        <f t="shared" si="1598"/>
        <v>2015</v>
      </c>
      <c r="BG390" s="171">
        <f t="shared" si="1598"/>
        <v>2015</v>
      </c>
      <c r="BH390" s="171">
        <f t="shared" si="1598"/>
        <v>2015</v>
      </c>
    </row>
    <row r="391" spans="4:60" s="114" customFormat="1" ht="18" customHeight="1" x14ac:dyDescent="0.25">
      <c r="E391" s="114" t="s">
        <v>324</v>
      </c>
      <c r="AB391" s="171"/>
      <c r="AD391" s="158"/>
      <c r="AE391" s="172"/>
      <c r="AF391" s="172"/>
      <c r="AG391" s="172"/>
      <c r="AH391" s="172"/>
      <c r="AI391" s="172"/>
      <c r="AJ391" s="172"/>
      <c r="AK391" s="172"/>
      <c r="AL391" s="172"/>
      <c r="AM391" s="172"/>
      <c r="AW391" s="105">
        <f>YEAR(AW$3)-AW390+1</f>
        <v>1</v>
      </c>
      <c r="AX391" s="105">
        <f>YEAR(AX$3)-AX390+1</f>
        <v>1</v>
      </c>
      <c r="AY391" s="105">
        <f t="shared" ref="AY391" si="1599">YEAR(AY$3)-AY390+1</f>
        <v>1</v>
      </c>
      <c r="AZ391" s="105">
        <f t="shared" ref="AZ391" si="1600">YEAR(AZ$3)-AZ390+1</f>
        <v>1</v>
      </c>
      <c r="BA391" s="105">
        <f t="shared" ref="BA391" si="1601">YEAR(BA$3)-BA390+1</f>
        <v>1</v>
      </c>
      <c r="BB391" s="105">
        <f t="shared" ref="BB391" si="1602">YEAR(BB$3)-BB390+1</f>
        <v>1</v>
      </c>
      <c r="BC391" s="105">
        <f t="shared" ref="BC391" si="1603">YEAR(BC$3)-BC390+1</f>
        <v>1</v>
      </c>
      <c r="BD391" s="105">
        <f t="shared" ref="BD391" si="1604">YEAR(BD$3)-BD390+1</f>
        <v>1</v>
      </c>
      <c r="BE391" s="105">
        <f t="shared" ref="BE391" si="1605">YEAR(BE$3)-BE390+1</f>
        <v>1</v>
      </c>
      <c r="BF391" s="105">
        <f t="shared" ref="BF391" si="1606">YEAR(BF$3)-BF390+1</f>
        <v>1</v>
      </c>
      <c r="BG391" s="105">
        <f t="shared" ref="BG391" si="1607">YEAR(BG$3)-BG390+1</f>
        <v>1</v>
      </c>
      <c r="BH391" s="105">
        <f t="shared" ref="BH391" si="1608">YEAR(BH$3)-BH390+1</f>
        <v>1</v>
      </c>
    </row>
    <row r="392" spans="4:60" s="114" customFormat="1" ht="18" customHeight="1" x14ac:dyDescent="0.25">
      <c r="E392" s="114" t="s">
        <v>325</v>
      </c>
      <c r="AB392" s="171"/>
      <c r="AD392" s="158"/>
      <c r="AE392" s="172"/>
      <c r="AF392" s="172"/>
      <c r="AG392" s="172"/>
      <c r="AH392" s="172"/>
      <c r="AI392" s="172"/>
      <c r="AJ392" s="172"/>
      <c r="AK392" s="172"/>
      <c r="AL392" s="172"/>
      <c r="AM392" s="172"/>
      <c r="AW392" s="172">
        <f>MAX(AW391-1.5,0)</f>
        <v>0</v>
      </c>
      <c r="AX392" s="172">
        <f>MAX(AX391-1.5,0)</f>
        <v>0</v>
      </c>
      <c r="AY392" s="172">
        <f t="shared" ref="AY392" si="1609">MAX(AY391-1.5,0)</f>
        <v>0</v>
      </c>
      <c r="AZ392" s="172">
        <f t="shared" ref="AZ392" si="1610">MAX(AZ391-1.5,0)</f>
        <v>0</v>
      </c>
      <c r="BA392" s="172">
        <f t="shared" ref="BA392" si="1611">MAX(BA391-1.5,0)</f>
        <v>0</v>
      </c>
      <c r="BB392" s="172">
        <f t="shared" ref="BB392" si="1612">MAX(BB391-1.5,0)</f>
        <v>0</v>
      </c>
      <c r="BC392" s="172">
        <f t="shared" ref="BC392" si="1613">MAX(BC391-1.5,0)</f>
        <v>0</v>
      </c>
      <c r="BD392" s="172">
        <f t="shared" ref="BD392" si="1614">MAX(BD391-1.5,0)</f>
        <v>0</v>
      </c>
      <c r="BE392" s="172">
        <f t="shared" ref="BE392" si="1615">MAX(BE391-1.5,0)</f>
        <v>0</v>
      </c>
      <c r="BF392" s="172">
        <f t="shared" ref="BF392" si="1616">MAX(BF391-1.5,0)</f>
        <v>0</v>
      </c>
      <c r="BG392" s="172">
        <f t="shared" ref="BG392" si="1617">MAX(BG391-1.5,0)</f>
        <v>0</v>
      </c>
      <c r="BH392" s="172">
        <f t="shared" ref="BH392" si="1618">MAX(BH391-1.5,0)</f>
        <v>0</v>
      </c>
    </row>
    <row r="393" spans="4:60" ht="18" customHeight="1" x14ac:dyDescent="0.25">
      <c r="D393" s="114"/>
      <c r="E393" s="114" t="s">
        <v>326</v>
      </c>
      <c r="AB393" s="171"/>
      <c r="AC393" s="114"/>
      <c r="AD393" s="158"/>
      <c r="AE393" s="172"/>
      <c r="AF393" s="172"/>
      <c r="AG393" s="172"/>
      <c r="AH393" s="172"/>
      <c r="AI393" s="172"/>
      <c r="AJ393" s="172"/>
      <c r="AK393" s="172"/>
      <c r="AL393" s="172"/>
      <c r="AM393" s="172"/>
      <c r="AN393" s="114"/>
      <c r="AO393" s="114"/>
      <c r="AP393" s="114"/>
      <c r="AQ393" s="114"/>
      <c r="AR393" s="114"/>
      <c r="AS393" s="114"/>
      <c r="AT393" s="114"/>
      <c r="AW393" s="172">
        <f>MIN(AW391-0.5,AW388)</f>
        <v>0.5</v>
      </c>
      <c r="AX393" s="172">
        <f>MIN(AX391-0.5,AX388)</f>
        <v>0.5</v>
      </c>
      <c r="AY393" s="172">
        <f t="shared" ref="AY393:BH393" si="1619">MIN(AY391-0.5,AY388)</f>
        <v>0.5</v>
      </c>
      <c r="AZ393" s="172">
        <f t="shared" si="1619"/>
        <v>0.5</v>
      </c>
      <c r="BA393" s="172">
        <f t="shared" si="1619"/>
        <v>0.5</v>
      </c>
      <c r="BB393" s="172">
        <f t="shared" si="1619"/>
        <v>0.5</v>
      </c>
      <c r="BC393" s="172">
        <f t="shared" si="1619"/>
        <v>0.5</v>
      </c>
      <c r="BD393" s="172">
        <f t="shared" si="1619"/>
        <v>0.5</v>
      </c>
      <c r="BE393" s="172">
        <f t="shared" si="1619"/>
        <v>0.5</v>
      </c>
      <c r="BF393" s="172">
        <f t="shared" si="1619"/>
        <v>0.5</v>
      </c>
      <c r="BG393" s="172">
        <f t="shared" si="1619"/>
        <v>0.5</v>
      </c>
      <c r="BH393" s="172">
        <f t="shared" si="1619"/>
        <v>0.5</v>
      </c>
    </row>
    <row r="394" spans="4:60" s="114" customFormat="1" ht="18" customHeight="1" thickBot="1" x14ac:dyDescent="0.3">
      <c r="E394" s="114" t="s">
        <v>237</v>
      </c>
      <c r="AB394" s="171"/>
      <c r="AD394" s="158"/>
      <c r="AE394" s="172"/>
      <c r="AF394" s="172"/>
      <c r="AG394" s="172"/>
      <c r="AH394" s="172"/>
      <c r="AI394" s="172"/>
      <c r="AJ394" s="172"/>
      <c r="AK394" s="172"/>
      <c r="AL394" s="172"/>
      <c r="AM394" s="172"/>
      <c r="AW394" s="171">
        <f>VDB(AW387,0,AW388,AW392,AW393,AW389,FALSE)</f>
        <v>428.57142857142856</v>
      </c>
      <c r="AX394" s="171">
        <f>VDB(AX387,0,AX388,AX392,AX393,AX389,FALSE)</f>
        <v>428.57142857142856</v>
      </c>
      <c r="AY394" s="171">
        <f t="shared" ref="AY394" si="1620">VDB(AY387,0,AY388,AY392,AY393,AY389,FALSE)</f>
        <v>428.57142857142856</v>
      </c>
      <c r="AZ394" s="171">
        <f t="shared" ref="AZ394" si="1621">VDB(AZ387,0,AZ388,AZ392,AZ393,AZ389,FALSE)</f>
        <v>428.57142857142856</v>
      </c>
      <c r="BA394" s="171">
        <f t="shared" ref="BA394" si="1622">VDB(BA387,0,BA388,BA392,BA393,BA389,FALSE)</f>
        <v>428.57142857142856</v>
      </c>
      <c r="BB394" s="171">
        <f t="shared" ref="BB394" si="1623">VDB(BB387,0,BB388,BB392,BB393,BB389,FALSE)</f>
        <v>428.57142857142856</v>
      </c>
      <c r="BC394" s="171">
        <f t="shared" ref="BC394" si="1624">VDB(BC387,0,BC388,BC392,BC393,BC389,FALSE)</f>
        <v>428.57142857142856</v>
      </c>
      <c r="BD394" s="171">
        <f t="shared" ref="BD394" si="1625">VDB(BD387,0,BD388,BD392,BD393,BD389,FALSE)</f>
        <v>428.57142857142856</v>
      </c>
      <c r="BE394" s="171">
        <f t="shared" ref="BE394" si="1626">VDB(BE387,0,BE388,BE392,BE393,BE389,FALSE)</f>
        <v>428.57142857142856</v>
      </c>
      <c r="BF394" s="171">
        <f t="shared" ref="BF394" si="1627">VDB(BF387,0,BF388,BF392,BF393,BF389,FALSE)</f>
        <v>428.57142857142856</v>
      </c>
      <c r="BG394" s="171">
        <f t="shared" ref="BG394" si="1628">VDB(BG387,0,BG388,BG392,BG393,BG389,FALSE)</f>
        <v>428.57142857142856</v>
      </c>
      <c r="BH394" s="171">
        <f t="shared" ref="BH394" si="1629">VDB(BH387,0,BH388,BH392,BH393,BH389,FALSE)</f>
        <v>428.57142857142856</v>
      </c>
    </row>
    <row r="395" spans="4:60" s="114" customFormat="1" ht="18" customHeight="1" thickBot="1" x14ac:dyDescent="0.3">
      <c r="E395" s="114" t="s">
        <v>323</v>
      </c>
      <c r="AB395" s="171"/>
      <c r="AD395" s="158"/>
      <c r="AE395" s="172"/>
      <c r="AF395" s="172"/>
      <c r="AG395" s="172"/>
      <c r="AH395" s="172"/>
      <c r="AI395" s="172"/>
      <c r="AJ395" s="172"/>
      <c r="AK395" s="172"/>
      <c r="AL395" s="172"/>
      <c r="AM395" s="172"/>
      <c r="AW395" s="175">
        <f>COUNT(AW387:BH387)</f>
        <v>12</v>
      </c>
      <c r="AX395" s="171">
        <f>AW395</f>
        <v>12</v>
      </c>
      <c r="AY395" s="171">
        <f t="shared" ref="AY395:BH395" si="1630">AX395</f>
        <v>12</v>
      </c>
      <c r="AZ395" s="171">
        <f t="shared" si="1630"/>
        <v>12</v>
      </c>
      <c r="BA395" s="171">
        <f t="shared" si="1630"/>
        <v>12</v>
      </c>
      <c r="BB395" s="171">
        <f t="shared" si="1630"/>
        <v>12</v>
      </c>
      <c r="BC395" s="171">
        <f t="shared" si="1630"/>
        <v>12</v>
      </c>
      <c r="BD395" s="171">
        <f t="shared" si="1630"/>
        <v>12</v>
      </c>
      <c r="BE395" s="171">
        <f t="shared" si="1630"/>
        <v>12</v>
      </c>
      <c r="BF395" s="171">
        <f t="shared" si="1630"/>
        <v>12</v>
      </c>
      <c r="BG395" s="171">
        <f t="shared" si="1630"/>
        <v>12</v>
      </c>
      <c r="BH395" s="171">
        <f t="shared" si="1630"/>
        <v>12</v>
      </c>
    </row>
    <row r="396" spans="4:60" s="114" customFormat="1" ht="18" customHeight="1" x14ac:dyDescent="0.25">
      <c r="E396" s="114" t="s">
        <v>327</v>
      </c>
      <c r="AB396" s="171"/>
      <c r="AD396" s="158"/>
      <c r="AE396" s="172"/>
      <c r="AF396" s="172"/>
      <c r="AG396" s="172"/>
      <c r="AH396" s="172"/>
      <c r="AI396" s="172"/>
      <c r="AJ396" s="172"/>
      <c r="AK396" s="172"/>
      <c r="AL396" s="172"/>
      <c r="AM396" s="172"/>
      <c r="AW396" s="186" t="b">
        <f>AND(COLUMN(AW395)&gt;=COLUMN(BH395)-AW395)</f>
        <v>1</v>
      </c>
      <c r="AX396" s="186" t="b">
        <f>AND(COLUMN(AX395)&gt;=COLUMN(BI395)-AX395)</f>
        <v>1</v>
      </c>
      <c r="AY396" s="186" t="b">
        <f t="shared" ref="AY396" si="1631">AND(COLUMN(AY395)&gt;=COLUMN(BJ395)-AY395)</f>
        <v>1</v>
      </c>
      <c r="AZ396" s="186" t="b">
        <f t="shared" ref="AZ396" si="1632">AND(COLUMN(AZ395)&gt;=COLUMN(BK395)-AZ395)</f>
        <v>1</v>
      </c>
      <c r="BA396" s="186" t="b">
        <f t="shared" ref="BA396" si="1633">AND(COLUMN(BA395)&gt;=COLUMN(BL395)-BA395)</f>
        <v>1</v>
      </c>
      <c r="BB396" s="186" t="b">
        <f t="shared" ref="BB396" si="1634">AND(COLUMN(BB395)&gt;=COLUMN(BM395)-BB395)</f>
        <v>1</v>
      </c>
      <c r="BC396" s="186" t="b">
        <f t="shared" ref="BC396" si="1635">AND(COLUMN(BC395)&gt;=COLUMN(BN395)-BC395)</f>
        <v>1</v>
      </c>
      <c r="BD396" s="186" t="b">
        <f t="shared" ref="BD396" si="1636">AND(COLUMN(BD395)&gt;=COLUMN(BO395)-BD395)</f>
        <v>1</v>
      </c>
      <c r="BE396" s="186" t="b">
        <f t="shared" ref="BE396" si="1637">AND(COLUMN(BE395)&gt;=COLUMN(BP395)-BE395)</f>
        <v>1</v>
      </c>
      <c r="BF396" s="186" t="b">
        <f t="shared" ref="BF396" si="1638">AND(COLUMN(BF395)&gt;=COLUMN(BQ395)-BF395)</f>
        <v>1</v>
      </c>
      <c r="BG396" s="186" t="b">
        <f t="shared" ref="BG396" si="1639">AND(COLUMN(BG395)&gt;=COLUMN(BR395)-BG395)</f>
        <v>1</v>
      </c>
      <c r="BH396" s="186" t="b">
        <f t="shared" ref="BH396" si="1640">AND(COLUMN(BH395)&gt;=COLUMN(BS395)-BH395)</f>
        <v>1</v>
      </c>
    </row>
    <row r="397" spans="4:60" s="114" customFormat="1" ht="18" customHeight="1" x14ac:dyDescent="0.25">
      <c r="E397" s="114" t="s">
        <v>238</v>
      </c>
      <c r="AB397" s="171"/>
      <c r="AD397" s="158"/>
      <c r="AE397" s="172"/>
      <c r="AF397" s="172"/>
      <c r="AG397" s="172"/>
      <c r="AH397" s="172"/>
      <c r="AI397" s="172"/>
      <c r="AJ397" s="172"/>
      <c r="AK397" s="172"/>
      <c r="AL397" s="172"/>
      <c r="AM397" s="172"/>
      <c r="AW397" s="171">
        <f>AW394/AW395</f>
        <v>35.714285714285715</v>
      </c>
      <c r="AX397" s="171">
        <f>AX394/AX395</f>
        <v>35.714285714285715</v>
      </c>
      <c r="AY397" s="171">
        <f t="shared" ref="AY397:BH397" si="1641">AY394/AY395</f>
        <v>35.714285714285715</v>
      </c>
      <c r="AZ397" s="171">
        <f t="shared" si="1641"/>
        <v>35.714285714285715</v>
      </c>
      <c r="BA397" s="171">
        <f t="shared" si="1641"/>
        <v>35.714285714285715</v>
      </c>
      <c r="BB397" s="171">
        <f t="shared" si="1641"/>
        <v>35.714285714285715</v>
      </c>
      <c r="BC397" s="171">
        <f t="shared" si="1641"/>
        <v>35.714285714285715</v>
      </c>
      <c r="BD397" s="171">
        <f t="shared" si="1641"/>
        <v>35.714285714285715</v>
      </c>
      <c r="BE397" s="171">
        <f t="shared" si="1641"/>
        <v>35.714285714285715</v>
      </c>
      <c r="BF397" s="171">
        <f t="shared" si="1641"/>
        <v>35.714285714285715</v>
      </c>
      <c r="BG397" s="171">
        <f t="shared" si="1641"/>
        <v>35.714285714285715</v>
      </c>
      <c r="BH397" s="171">
        <f t="shared" si="1641"/>
        <v>35.714285714285715</v>
      </c>
    </row>
    <row r="398" spans="4:60" s="114" customFormat="1" ht="18" customHeight="1" x14ac:dyDescent="0.25">
      <c r="AB398" s="171"/>
      <c r="AD398" s="158"/>
      <c r="AE398" s="172"/>
      <c r="AF398" s="172"/>
      <c r="AG398" s="172"/>
      <c r="AH398" s="172"/>
      <c r="AI398" s="172"/>
      <c r="AJ398" s="172"/>
      <c r="AK398" s="172"/>
      <c r="AL398" s="172"/>
      <c r="AM398" s="172"/>
      <c r="AW398" s="171"/>
      <c r="AY398" s="158"/>
      <c r="AZ398" s="172"/>
      <c r="BA398" s="172"/>
      <c r="BB398" s="172"/>
      <c r="BC398" s="172"/>
      <c r="BD398" s="172"/>
      <c r="BE398" s="172"/>
      <c r="BF398" s="172"/>
      <c r="BG398" s="172"/>
      <c r="BH398" s="172"/>
    </row>
    <row r="399" spans="4:60" s="114" customFormat="1" ht="18" customHeight="1" thickBot="1" x14ac:dyDescent="0.3">
      <c r="D399" s="114" t="s">
        <v>319</v>
      </c>
      <c r="AB399" s="171"/>
      <c r="AD399" s="158"/>
      <c r="AE399" s="172"/>
      <c r="AF399" s="172"/>
      <c r="AG399" s="172"/>
      <c r="AH399" s="172"/>
      <c r="AI399" s="172"/>
      <c r="AJ399" s="172"/>
      <c r="AK399" s="172"/>
      <c r="AL399" s="172"/>
      <c r="AM399" s="172"/>
      <c r="AW399" s="171"/>
      <c r="AY399" s="158"/>
      <c r="AZ399" s="172"/>
      <c r="BA399" s="172"/>
      <c r="BB399" s="172"/>
      <c r="BC399" s="172"/>
      <c r="BD399" s="172"/>
      <c r="BE399" s="172"/>
      <c r="BF399" s="172"/>
      <c r="BG399" s="172"/>
      <c r="BH399" s="172"/>
    </row>
    <row r="400" spans="4:60" s="114" customFormat="1" ht="18" customHeight="1" thickBot="1" x14ac:dyDescent="0.3">
      <c r="E400" s="114" t="s">
        <v>313</v>
      </c>
      <c r="AB400" s="171"/>
      <c r="AD400" s="158"/>
      <c r="AE400" s="172"/>
      <c r="AF400" s="172"/>
      <c r="AG400" s="172"/>
      <c r="AH400" s="172"/>
      <c r="AI400" s="172"/>
      <c r="AJ400" s="172"/>
      <c r="AK400" s="172"/>
      <c r="AL400" s="172"/>
      <c r="AM400" s="172"/>
      <c r="AW400" s="171"/>
      <c r="AY400" s="158"/>
      <c r="AZ400" s="173">
        <f>AZ$257</f>
        <v>3000</v>
      </c>
      <c r="BA400" s="171">
        <f t="shared" ref="BA400:BH400" si="1642">AZ400</f>
        <v>3000</v>
      </c>
      <c r="BB400" s="171">
        <f t="shared" si="1642"/>
        <v>3000</v>
      </c>
      <c r="BC400" s="171">
        <f t="shared" si="1642"/>
        <v>3000</v>
      </c>
      <c r="BD400" s="171">
        <f t="shared" si="1642"/>
        <v>3000</v>
      </c>
      <c r="BE400" s="171">
        <f t="shared" si="1642"/>
        <v>3000</v>
      </c>
      <c r="BF400" s="171">
        <f t="shared" si="1642"/>
        <v>3000</v>
      </c>
      <c r="BG400" s="171">
        <f t="shared" si="1642"/>
        <v>3000</v>
      </c>
      <c r="BH400" s="171">
        <f t="shared" si="1642"/>
        <v>3000</v>
      </c>
    </row>
    <row r="401" spans="4:60" s="114" customFormat="1" ht="18" customHeight="1" thickBot="1" x14ac:dyDescent="0.3">
      <c r="E401" s="114" t="s">
        <v>236</v>
      </c>
      <c r="AB401" s="171"/>
      <c r="AD401" s="158"/>
      <c r="AE401" s="172"/>
      <c r="AF401" s="172"/>
      <c r="AG401" s="172"/>
      <c r="AH401" s="172"/>
      <c r="AI401" s="172"/>
      <c r="AJ401" s="172"/>
      <c r="AK401" s="172"/>
      <c r="AL401" s="172"/>
      <c r="AM401" s="172"/>
      <c r="AW401" s="171"/>
      <c r="AY401" s="158"/>
      <c r="AZ401" s="175">
        <f>$D$253</f>
        <v>7</v>
      </c>
      <c r="BA401" s="171">
        <f t="shared" ref="BA401:BH401" si="1643">AZ401</f>
        <v>7</v>
      </c>
      <c r="BB401" s="171">
        <f t="shared" si="1643"/>
        <v>7</v>
      </c>
      <c r="BC401" s="171">
        <f t="shared" si="1643"/>
        <v>7</v>
      </c>
      <c r="BD401" s="171">
        <f t="shared" si="1643"/>
        <v>7</v>
      </c>
      <c r="BE401" s="171">
        <f t="shared" si="1643"/>
        <v>7</v>
      </c>
      <c r="BF401" s="171">
        <f t="shared" si="1643"/>
        <v>7</v>
      </c>
      <c r="BG401" s="171">
        <f t="shared" si="1643"/>
        <v>7</v>
      </c>
      <c r="BH401" s="171">
        <f t="shared" si="1643"/>
        <v>7</v>
      </c>
    </row>
    <row r="402" spans="4:60" s="114" customFormat="1" ht="18" customHeight="1" thickBot="1" x14ac:dyDescent="0.3">
      <c r="E402" s="114" t="s">
        <v>157</v>
      </c>
      <c r="AB402" s="171"/>
      <c r="AD402" s="158"/>
      <c r="AE402" s="172"/>
      <c r="AF402" s="172"/>
      <c r="AG402" s="172"/>
      <c r="AH402" s="172"/>
      <c r="AI402" s="172"/>
      <c r="AJ402" s="172"/>
      <c r="AK402" s="172"/>
      <c r="AL402" s="172"/>
      <c r="AM402" s="172"/>
      <c r="AW402" s="171"/>
      <c r="AY402" s="158"/>
      <c r="AZ402" s="181">
        <f>1+(0.5*AND(AZ401&lt;=20))+(0.5*AND(AZ401&lt;=10))</f>
        <v>2</v>
      </c>
      <c r="BA402" s="172">
        <f t="shared" ref="BA402:BH402" si="1644">AZ402</f>
        <v>2</v>
      </c>
      <c r="BB402" s="172">
        <f t="shared" si="1644"/>
        <v>2</v>
      </c>
      <c r="BC402" s="172">
        <f t="shared" si="1644"/>
        <v>2</v>
      </c>
      <c r="BD402" s="172">
        <f t="shared" si="1644"/>
        <v>2</v>
      </c>
      <c r="BE402" s="172">
        <f t="shared" si="1644"/>
        <v>2</v>
      </c>
      <c r="BF402" s="172">
        <f t="shared" si="1644"/>
        <v>2</v>
      </c>
      <c r="BG402" s="172">
        <f t="shared" si="1644"/>
        <v>2</v>
      </c>
      <c r="BH402" s="172">
        <f t="shared" si="1644"/>
        <v>2</v>
      </c>
    </row>
    <row r="403" spans="4:60" s="114" customFormat="1" ht="18" customHeight="1" thickBot="1" x14ac:dyDescent="0.3">
      <c r="E403" s="114" t="s">
        <v>322</v>
      </c>
      <c r="AB403" s="171"/>
      <c r="AD403" s="158"/>
      <c r="AE403" s="172"/>
      <c r="AF403" s="172"/>
      <c r="AG403" s="172"/>
      <c r="AH403" s="172"/>
      <c r="AI403" s="172"/>
      <c r="AJ403" s="172"/>
      <c r="AK403" s="172"/>
      <c r="AL403" s="172"/>
      <c r="AM403" s="172"/>
      <c r="AW403" s="171"/>
      <c r="AY403" s="158"/>
      <c r="AZ403" s="183">
        <f>YEAR(AZ$3)</f>
        <v>2015</v>
      </c>
      <c r="BA403" s="171">
        <f t="shared" ref="BA403:BH403" si="1645">AZ403</f>
        <v>2015</v>
      </c>
      <c r="BB403" s="171">
        <f t="shared" si="1645"/>
        <v>2015</v>
      </c>
      <c r="BC403" s="171">
        <f t="shared" si="1645"/>
        <v>2015</v>
      </c>
      <c r="BD403" s="171">
        <f t="shared" si="1645"/>
        <v>2015</v>
      </c>
      <c r="BE403" s="171">
        <f t="shared" si="1645"/>
        <v>2015</v>
      </c>
      <c r="BF403" s="171">
        <f t="shared" si="1645"/>
        <v>2015</v>
      </c>
      <c r="BG403" s="171">
        <f t="shared" si="1645"/>
        <v>2015</v>
      </c>
      <c r="BH403" s="171">
        <f t="shared" si="1645"/>
        <v>2015</v>
      </c>
    </row>
    <row r="404" spans="4:60" s="114" customFormat="1" ht="18" customHeight="1" x14ac:dyDescent="0.25">
      <c r="E404" s="114" t="s">
        <v>324</v>
      </c>
      <c r="AB404" s="171"/>
      <c r="AD404" s="158"/>
      <c r="AE404" s="172"/>
      <c r="AF404" s="172"/>
      <c r="AG404" s="172"/>
      <c r="AH404" s="172"/>
      <c r="AI404" s="172"/>
      <c r="AJ404" s="172"/>
      <c r="AK404" s="172"/>
      <c r="AL404" s="172"/>
      <c r="AM404" s="172"/>
      <c r="AW404" s="171"/>
      <c r="AY404" s="158"/>
      <c r="AZ404" s="105">
        <f>YEAR(AZ$3)-AZ403+1</f>
        <v>1</v>
      </c>
      <c r="BA404" s="105">
        <f t="shared" ref="BA404" si="1646">YEAR(BA$3)-BA403+1</f>
        <v>1</v>
      </c>
      <c r="BB404" s="105">
        <f t="shared" ref="BB404" si="1647">YEAR(BB$3)-BB403+1</f>
        <v>1</v>
      </c>
      <c r="BC404" s="105">
        <f t="shared" ref="BC404" si="1648">YEAR(BC$3)-BC403+1</f>
        <v>1</v>
      </c>
      <c r="BD404" s="105">
        <f t="shared" ref="BD404" si="1649">YEAR(BD$3)-BD403+1</f>
        <v>1</v>
      </c>
      <c r="BE404" s="105">
        <f t="shared" ref="BE404" si="1650">YEAR(BE$3)-BE403+1</f>
        <v>1</v>
      </c>
      <c r="BF404" s="105">
        <f t="shared" ref="BF404" si="1651">YEAR(BF$3)-BF403+1</f>
        <v>1</v>
      </c>
      <c r="BG404" s="105">
        <f t="shared" ref="BG404" si="1652">YEAR(BG$3)-BG403+1</f>
        <v>1</v>
      </c>
      <c r="BH404" s="105">
        <f t="shared" ref="BH404" si="1653">YEAR(BH$3)-BH403+1</f>
        <v>1</v>
      </c>
    </row>
    <row r="405" spans="4:60" s="114" customFormat="1" ht="18" customHeight="1" x14ac:dyDescent="0.25">
      <c r="E405" s="114" t="s">
        <v>325</v>
      </c>
      <c r="AB405" s="171"/>
      <c r="AD405" s="158"/>
      <c r="AE405" s="172"/>
      <c r="AF405" s="172"/>
      <c r="AG405" s="172"/>
      <c r="AH405" s="172"/>
      <c r="AI405" s="172"/>
      <c r="AJ405" s="172"/>
      <c r="AK405" s="172"/>
      <c r="AL405" s="172"/>
      <c r="AM405" s="172"/>
      <c r="AW405" s="171"/>
      <c r="AY405" s="158"/>
      <c r="AZ405" s="172">
        <f>MAX(AZ404-1.5,0)</f>
        <v>0</v>
      </c>
      <c r="BA405" s="172">
        <f t="shared" ref="BA405" si="1654">MAX(BA404-1.5,0)</f>
        <v>0</v>
      </c>
      <c r="BB405" s="172">
        <f t="shared" ref="BB405" si="1655">MAX(BB404-1.5,0)</f>
        <v>0</v>
      </c>
      <c r="BC405" s="172">
        <f t="shared" ref="BC405" si="1656">MAX(BC404-1.5,0)</f>
        <v>0</v>
      </c>
      <c r="BD405" s="172">
        <f t="shared" ref="BD405" si="1657">MAX(BD404-1.5,0)</f>
        <v>0</v>
      </c>
      <c r="BE405" s="172">
        <f t="shared" ref="BE405" si="1658">MAX(BE404-1.5,0)</f>
        <v>0</v>
      </c>
      <c r="BF405" s="172">
        <f t="shared" ref="BF405" si="1659">MAX(BF404-1.5,0)</f>
        <v>0</v>
      </c>
      <c r="BG405" s="172">
        <f t="shared" ref="BG405" si="1660">MAX(BG404-1.5,0)</f>
        <v>0</v>
      </c>
      <c r="BH405" s="172">
        <f t="shared" ref="BH405" si="1661">MAX(BH404-1.5,0)</f>
        <v>0</v>
      </c>
    </row>
    <row r="406" spans="4:60" ht="18" customHeight="1" x14ac:dyDescent="0.25">
      <c r="D406" s="114"/>
      <c r="E406" s="114" t="s">
        <v>326</v>
      </c>
      <c r="AB406" s="171"/>
      <c r="AC406" s="114"/>
      <c r="AD406" s="158"/>
      <c r="AE406" s="172"/>
      <c r="AF406" s="172"/>
      <c r="AG406" s="172"/>
      <c r="AH406" s="172"/>
      <c r="AI406" s="172"/>
      <c r="AJ406" s="172"/>
      <c r="AK406" s="172"/>
      <c r="AL406" s="172"/>
      <c r="AM406" s="172"/>
      <c r="AN406" s="114"/>
      <c r="AO406" s="114"/>
      <c r="AP406" s="114"/>
      <c r="AQ406" s="114"/>
      <c r="AR406" s="114"/>
      <c r="AS406" s="114"/>
      <c r="AT406" s="114"/>
      <c r="AW406" s="171"/>
      <c r="AX406" s="114"/>
      <c r="AY406" s="158"/>
      <c r="AZ406" s="172">
        <f>MIN(AZ404-0.5,AZ401)</f>
        <v>0.5</v>
      </c>
      <c r="BA406" s="172">
        <f t="shared" ref="BA406:BH406" si="1662">MIN(BA404-0.5,BA401)</f>
        <v>0.5</v>
      </c>
      <c r="BB406" s="172">
        <f t="shared" si="1662"/>
        <v>0.5</v>
      </c>
      <c r="BC406" s="172">
        <f t="shared" si="1662"/>
        <v>0.5</v>
      </c>
      <c r="BD406" s="172">
        <f t="shared" si="1662"/>
        <v>0.5</v>
      </c>
      <c r="BE406" s="172">
        <f t="shared" si="1662"/>
        <v>0.5</v>
      </c>
      <c r="BF406" s="172">
        <f t="shared" si="1662"/>
        <v>0.5</v>
      </c>
      <c r="BG406" s="172">
        <f t="shared" si="1662"/>
        <v>0.5</v>
      </c>
      <c r="BH406" s="172">
        <f t="shared" si="1662"/>
        <v>0.5</v>
      </c>
    </row>
    <row r="407" spans="4:60" s="114" customFormat="1" ht="18" customHeight="1" thickBot="1" x14ac:dyDescent="0.3">
      <c r="E407" s="114" t="s">
        <v>237</v>
      </c>
      <c r="AB407" s="171"/>
      <c r="AD407" s="158"/>
      <c r="AE407" s="172"/>
      <c r="AF407" s="172"/>
      <c r="AG407" s="172"/>
      <c r="AH407" s="172"/>
      <c r="AI407" s="172"/>
      <c r="AJ407" s="172"/>
      <c r="AK407" s="172"/>
      <c r="AL407" s="172"/>
      <c r="AM407" s="172"/>
      <c r="AW407" s="171"/>
      <c r="AY407" s="158"/>
      <c r="AZ407" s="171">
        <f>VDB(AZ400,0,AZ401,AZ405,AZ406,AZ402,FALSE)</f>
        <v>428.57142857142856</v>
      </c>
      <c r="BA407" s="171">
        <f t="shared" ref="BA407" si="1663">VDB(BA400,0,BA401,BA405,BA406,BA402,FALSE)</f>
        <v>428.57142857142856</v>
      </c>
      <c r="BB407" s="171">
        <f t="shared" ref="BB407" si="1664">VDB(BB400,0,BB401,BB405,BB406,BB402,FALSE)</f>
        <v>428.57142857142856</v>
      </c>
      <c r="BC407" s="171">
        <f t="shared" ref="BC407" si="1665">VDB(BC400,0,BC401,BC405,BC406,BC402,FALSE)</f>
        <v>428.57142857142856</v>
      </c>
      <c r="BD407" s="171">
        <f t="shared" ref="BD407" si="1666">VDB(BD400,0,BD401,BD405,BD406,BD402,FALSE)</f>
        <v>428.57142857142856</v>
      </c>
      <c r="BE407" s="171">
        <f t="shared" ref="BE407" si="1667">VDB(BE400,0,BE401,BE405,BE406,BE402,FALSE)</f>
        <v>428.57142857142856</v>
      </c>
      <c r="BF407" s="171">
        <f t="shared" ref="BF407" si="1668">VDB(BF400,0,BF401,BF405,BF406,BF402,FALSE)</f>
        <v>428.57142857142856</v>
      </c>
      <c r="BG407" s="171">
        <f t="shared" ref="BG407" si="1669">VDB(BG400,0,BG401,BG405,BG406,BG402,FALSE)</f>
        <v>428.57142857142856</v>
      </c>
      <c r="BH407" s="171">
        <f t="shared" ref="BH407" si="1670">VDB(BH400,0,BH401,BH405,BH406,BH402,FALSE)</f>
        <v>428.57142857142856</v>
      </c>
    </row>
    <row r="408" spans="4:60" s="114" customFormat="1" ht="18" customHeight="1" thickBot="1" x14ac:dyDescent="0.3">
      <c r="E408" s="114" t="s">
        <v>323</v>
      </c>
      <c r="AB408" s="171"/>
      <c r="AD408" s="158"/>
      <c r="AE408" s="172"/>
      <c r="AF408" s="172"/>
      <c r="AG408" s="172"/>
      <c r="AH408" s="172"/>
      <c r="AI408" s="172"/>
      <c r="AJ408" s="172"/>
      <c r="AK408" s="172"/>
      <c r="AL408" s="172"/>
      <c r="AM408" s="172"/>
      <c r="AW408" s="171"/>
      <c r="AY408" s="158"/>
      <c r="AZ408" s="175">
        <f>COUNT(AZ400:BH400)</f>
        <v>9</v>
      </c>
      <c r="BA408" s="171">
        <f t="shared" ref="BA408:BH408" si="1671">AZ408</f>
        <v>9</v>
      </c>
      <c r="BB408" s="171">
        <f t="shared" si="1671"/>
        <v>9</v>
      </c>
      <c r="BC408" s="171">
        <f t="shared" si="1671"/>
        <v>9</v>
      </c>
      <c r="BD408" s="171">
        <f t="shared" si="1671"/>
        <v>9</v>
      </c>
      <c r="BE408" s="171">
        <f t="shared" si="1671"/>
        <v>9</v>
      </c>
      <c r="BF408" s="171">
        <f t="shared" si="1671"/>
        <v>9</v>
      </c>
      <c r="BG408" s="171">
        <f t="shared" si="1671"/>
        <v>9</v>
      </c>
      <c r="BH408" s="171">
        <f t="shared" si="1671"/>
        <v>9</v>
      </c>
    </row>
    <row r="409" spans="4:60" s="114" customFormat="1" ht="18" customHeight="1" x14ac:dyDescent="0.25">
      <c r="E409" s="114" t="s">
        <v>327</v>
      </c>
      <c r="AB409" s="171"/>
      <c r="AD409" s="158"/>
      <c r="AE409" s="172"/>
      <c r="AF409" s="172"/>
      <c r="AG409" s="172"/>
      <c r="AH409" s="172"/>
      <c r="AI409" s="172"/>
      <c r="AJ409" s="172"/>
      <c r="AK409" s="172"/>
      <c r="AL409" s="172"/>
      <c r="AM409" s="172"/>
      <c r="AW409" s="171"/>
      <c r="AY409" s="158"/>
      <c r="AZ409" s="186" t="b">
        <f>AND(COLUMN(AZ408)&gt;=COLUMN(BK408)-AZ408)</f>
        <v>0</v>
      </c>
      <c r="BA409" s="186" t="b">
        <f t="shared" ref="BA409" si="1672">AND(COLUMN(BA408)&gt;=COLUMN(BL408)-BA408)</f>
        <v>0</v>
      </c>
      <c r="BB409" s="186" t="b">
        <f t="shared" ref="BB409" si="1673">AND(COLUMN(BB408)&gt;=COLUMN(BM408)-BB408)</f>
        <v>0</v>
      </c>
      <c r="BC409" s="186" t="b">
        <f t="shared" ref="BC409" si="1674">AND(COLUMN(BC408)&gt;=COLUMN(BN408)-BC408)</f>
        <v>0</v>
      </c>
      <c r="BD409" s="186" t="b">
        <f t="shared" ref="BD409" si="1675">AND(COLUMN(BD408)&gt;=COLUMN(BO408)-BD408)</f>
        <v>0</v>
      </c>
      <c r="BE409" s="186" t="b">
        <f t="shared" ref="BE409" si="1676">AND(COLUMN(BE408)&gt;=COLUMN(BP408)-BE408)</f>
        <v>0</v>
      </c>
      <c r="BF409" s="186" t="b">
        <f t="shared" ref="BF409" si="1677">AND(COLUMN(BF408)&gt;=COLUMN(BQ408)-BF408)</f>
        <v>0</v>
      </c>
      <c r="BG409" s="186" t="b">
        <f t="shared" ref="BG409" si="1678">AND(COLUMN(BG408)&gt;=COLUMN(BR408)-BG408)</f>
        <v>0</v>
      </c>
      <c r="BH409" s="186" t="b">
        <f t="shared" ref="BH409" si="1679">AND(COLUMN(BH408)&gt;=COLUMN(BS408)-BH408)</f>
        <v>0</v>
      </c>
    </row>
    <row r="410" spans="4:60" s="114" customFormat="1" ht="18" customHeight="1" x14ac:dyDescent="0.25">
      <c r="E410" s="114" t="s">
        <v>238</v>
      </c>
      <c r="AB410" s="171"/>
      <c r="AD410" s="158"/>
      <c r="AE410" s="172"/>
      <c r="AF410" s="172"/>
      <c r="AG410" s="172"/>
      <c r="AH410" s="172"/>
      <c r="AI410" s="172"/>
      <c r="AJ410" s="172"/>
      <c r="AK410" s="172"/>
      <c r="AL410" s="172"/>
      <c r="AM410" s="172"/>
      <c r="AW410" s="171"/>
      <c r="AY410" s="158"/>
      <c r="AZ410" s="171">
        <f>AZ407/AZ408</f>
        <v>47.61904761904762</v>
      </c>
      <c r="BA410" s="171">
        <f t="shared" ref="BA410:BH410" si="1680">BA407/BA408</f>
        <v>47.61904761904762</v>
      </c>
      <c r="BB410" s="171">
        <f t="shared" si="1680"/>
        <v>47.61904761904762</v>
      </c>
      <c r="BC410" s="171">
        <f t="shared" si="1680"/>
        <v>47.61904761904762</v>
      </c>
      <c r="BD410" s="171">
        <f t="shared" si="1680"/>
        <v>47.61904761904762</v>
      </c>
      <c r="BE410" s="171">
        <f t="shared" si="1680"/>
        <v>47.61904761904762</v>
      </c>
      <c r="BF410" s="171">
        <f t="shared" si="1680"/>
        <v>47.61904761904762</v>
      </c>
      <c r="BG410" s="171">
        <f t="shared" si="1680"/>
        <v>47.61904761904762</v>
      </c>
      <c r="BH410" s="171">
        <f t="shared" si="1680"/>
        <v>47.61904761904762</v>
      </c>
    </row>
    <row r="411" spans="4:60" s="114" customFormat="1" ht="18" customHeight="1" x14ac:dyDescent="0.25">
      <c r="AB411" s="171"/>
      <c r="AD411" s="158"/>
      <c r="AE411" s="172"/>
      <c r="AF411" s="172"/>
      <c r="AG411" s="172"/>
      <c r="AH411" s="172"/>
      <c r="AI411" s="172"/>
      <c r="AJ411" s="172"/>
      <c r="AK411" s="172"/>
      <c r="AL411" s="172"/>
      <c r="AM411" s="172"/>
      <c r="AW411" s="171"/>
      <c r="AY411" s="158"/>
      <c r="AZ411" s="172"/>
      <c r="BA411" s="172"/>
      <c r="BB411" s="172"/>
      <c r="BC411" s="172"/>
      <c r="BD411" s="172"/>
      <c r="BE411" s="172"/>
      <c r="BF411" s="172"/>
      <c r="BG411" s="172"/>
      <c r="BH411" s="172"/>
    </row>
    <row r="412" spans="4:60" s="114" customFormat="1" ht="18" customHeight="1" thickBot="1" x14ac:dyDescent="0.3">
      <c r="D412" s="114" t="s">
        <v>320</v>
      </c>
      <c r="AB412" s="171"/>
      <c r="AD412" s="158"/>
      <c r="AE412" s="172"/>
      <c r="AF412" s="172"/>
      <c r="AG412" s="172"/>
      <c r="AH412" s="172"/>
      <c r="AI412" s="172"/>
      <c r="AJ412" s="172"/>
      <c r="AK412" s="172"/>
      <c r="AL412" s="172"/>
      <c r="AM412" s="172"/>
      <c r="AW412" s="171"/>
      <c r="AY412" s="158"/>
      <c r="AZ412" s="172"/>
      <c r="BA412" s="172"/>
      <c r="BB412" s="172"/>
      <c r="BC412" s="172"/>
      <c r="BD412" s="172"/>
      <c r="BE412" s="172"/>
      <c r="BF412" s="172"/>
      <c r="BG412" s="172"/>
      <c r="BH412" s="172"/>
    </row>
    <row r="413" spans="4:60" s="114" customFormat="1" ht="18" customHeight="1" thickBot="1" x14ac:dyDescent="0.3">
      <c r="E413" s="114" t="s">
        <v>313</v>
      </c>
      <c r="AB413" s="171"/>
      <c r="AD413" s="158"/>
      <c r="AE413" s="172"/>
      <c r="AF413" s="172"/>
      <c r="AG413" s="172"/>
      <c r="AH413" s="172"/>
      <c r="AI413" s="172"/>
      <c r="AJ413" s="172"/>
      <c r="AK413" s="172"/>
      <c r="AL413" s="172"/>
      <c r="AM413" s="172"/>
      <c r="AW413" s="171"/>
      <c r="AY413" s="158"/>
      <c r="AZ413" s="172"/>
      <c r="BA413" s="172"/>
      <c r="BB413" s="172"/>
      <c r="BC413" s="173">
        <f>BC$257</f>
        <v>3000</v>
      </c>
      <c r="BD413" s="171">
        <f t="shared" ref="BD413:BH413" si="1681">BC413</f>
        <v>3000</v>
      </c>
      <c r="BE413" s="171">
        <f t="shared" si="1681"/>
        <v>3000</v>
      </c>
      <c r="BF413" s="171">
        <f t="shared" si="1681"/>
        <v>3000</v>
      </c>
      <c r="BG413" s="171">
        <f t="shared" si="1681"/>
        <v>3000</v>
      </c>
      <c r="BH413" s="171">
        <f t="shared" si="1681"/>
        <v>3000</v>
      </c>
    </row>
    <row r="414" spans="4:60" s="114" customFormat="1" ht="18" customHeight="1" thickBot="1" x14ac:dyDescent="0.3">
      <c r="E414" s="114" t="s">
        <v>236</v>
      </c>
      <c r="AB414" s="171"/>
      <c r="AD414" s="158"/>
      <c r="AE414" s="172"/>
      <c r="AF414" s="172"/>
      <c r="AG414" s="172"/>
      <c r="AH414" s="172"/>
      <c r="AI414" s="172"/>
      <c r="AJ414" s="172"/>
      <c r="AK414" s="172"/>
      <c r="AL414" s="172"/>
      <c r="AM414" s="172"/>
      <c r="AW414" s="171"/>
      <c r="AY414" s="158"/>
      <c r="AZ414" s="172"/>
      <c r="BA414" s="172"/>
      <c r="BB414" s="172"/>
      <c r="BC414" s="175">
        <f>$D$253</f>
        <v>7</v>
      </c>
      <c r="BD414" s="171">
        <f t="shared" ref="BD414:BH414" si="1682">BC414</f>
        <v>7</v>
      </c>
      <c r="BE414" s="171">
        <f t="shared" si="1682"/>
        <v>7</v>
      </c>
      <c r="BF414" s="171">
        <f t="shared" si="1682"/>
        <v>7</v>
      </c>
      <c r="BG414" s="171">
        <f t="shared" si="1682"/>
        <v>7</v>
      </c>
      <c r="BH414" s="171">
        <f t="shared" si="1682"/>
        <v>7</v>
      </c>
    </row>
    <row r="415" spans="4:60" s="114" customFormat="1" ht="18" customHeight="1" thickBot="1" x14ac:dyDescent="0.3">
      <c r="E415" s="114" t="s">
        <v>157</v>
      </c>
      <c r="AB415" s="171"/>
      <c r="AD415" s="158"/>
      <c r="AE415" s="172"/>
      <c r="AF415" s="172"/>
      <c r="AG415" s="172"/>
      <c r="AH415" s="172"/>
      <c r="AI415" s="172"/>
      <c r="AJ415" s="172"/>
      <c r="AK415" s="172"/>
      <c r="AL415" s="172"/>
      <c r="AM415" s="172"/>
      <c r="AW415" s="171"/>
      <c r="AY415" s="158"/>
      <c r="AZ415" s="172"/>
      <c r="BA415" s="172"/>
      <c r="BB415" s="172"/>
      <c r="BC415" s="181">
        <f>1+(0.5*AND(BC414&lt;=20))+(0.5*AND(BC414&lt;=10))</f>
        <v>2</v>
      </c>
      <c r="BD415" s="172">
        <f t="shared" ref="BD415:BH415" si="1683">BC415</f>
        <v>2</v>
      </c>
      <c r="BE415" s="172">
        <f t="shared" si="1683"/>
        <v>2</v>
      </c>
      <c r="BF415" s="172">
        <f t="shared" si="1683"/>
        <v>2</v>
      </c>
      <c r="BG415" s="172">
        <f t="shared" si="1683"/>
        <v>2</v>
      </c>
      <c r="BH415" s="172">
        <f t="shared" si="1683"/>
        <v>2</v>
      </c>
    </row>
    <row r="416" spans="4:60" s="114" customFormat="1" ht="18" customHeight="1" thickBot="1" x14ac:dyDescent="0.3">
      <c r="E416" s="114" t="s">
        <v>322</v>
      </c>
      <c r="AB416" s="171"/>
      <c r="AD416" s="158"/>
      <c r="AE416" s="172"/>
      <c r="AF416" s="172"/>
      <c r="AG416" s="172"/>
      <c r="AH416" s="172"/>
      <c r="AI416" s="172"/>
      <c r="AJ416" s="172"/>
      <c r="AK416" s="172"/>
      <c r="AL416" s="172"/>
      <c r="AM416" s="172"/>
      <c r="AW416" s="171"/>
      <c r="AY416" s="158"/>
      <c r="AZ416" s="172"/>
      <c r="BA416" s="172"/>
      <c r="BB416" s="172"/>
      <c r="BC416" s="183">
        <f>YEAR(BC$3)</f>
        <v>2015</v>
      </c>
      <c r="BD416" s="171">
        <f t="shared" ref="BD416:BH416" si="1684">BC416</f>
        <v>2015</v>
      </c>
      <c r="BE416" s="171">
        <f t="shared" si="1684"/>
        <v>2015</v>
      </c>
      <c r="BF416" s="171">
        <f t="shared" si="1684"/>
        <v>2015</v>
      </c>
      <c r="BG416" s="171">
        <f t="shared" si="1684"/>
        <v>2015</v>
      </c>
      <c r="BH416" s="171">
        <f t="shared" si="1684"/>
        <v>2015</v>
      </c>
    </row>
    <row r="417" spans="4:60" s="114" customFormat="1" ht="18" customHeight="1" x14ac:dyDescent="0.25">
      <c r="E417" s="114" t="s">
        <v>324</v>
      </c>
      <c r="AB417" s="171"/>
      <c r="AD417" s="158"/>
      <c r="AE417" s="172"/>
      <c r="AF417" s="172"/>
      <c r="AG417" s="172"/>
      <c r="AH417" s="172"/>
      <c r="AI417" s="172"/>
      <c r="AJ417" s="172"/>
      <c r="AK417" s="172"/>
      <c r="AL417" s="172"/>
      <c r="AM417" s="172"/>
      <c r="AW417" s="171"/>
      <c r="AY417" s="158"/>
      <c r="AZ417" s="172"/>
      <c r="BA417" s="172"/>
      <c r="BB417" s="172"/>
      <c r="BC417" s="105">
        <f>YEAR(BC$3)-BC416+1</f>
        <v>1</v>
      </c>
      <c r="BD417" s="105">
        <f t="shared" ref="BD417" si="1685">YEAR(BD$3)-BD416+1</f>
        <v>1</v>
      </c>
      <c r="BE417" s="105">
        <f t="shared" ref="BE417" si="1686">YEAR(BE$3)-BE416+1</f>
        <v>1</v>
      </c>
      <c r="BF417" s="105">
        <f t="shared" ref="BF417" si="1687">YEAR(BF$3)-BF416+1</f>
        <v>1</v>
      </c>
      <c r="BG417" s="105">
        <f t="shared" ref="BG417" si="1688">YEAR(BG$3)-BG416+1</f>
        <v>1</v>
      </c>
      <c r="BH417" s="105">
        <f t="shared" ref="BH417" si="1689">YEAR(BH$3)-BH416+1</f>
        <v>1</v>
      </c>
    </row>
    <row r="418" spans="4:60" s="114" customFormat="1" ht="18" customHeight="1" x14ac:dyDescent="0.25">
      <c r="E418" s="114" t="s">
        <v>325</v>
      </c>
      <c r="AB418" s="171"/>
      <c r="AD418" s="158"/>
      <c r="AE418" s="172"/>
      <c r="AF418" s="172"/>
      <c r="AG418" s="172"/>
      <c r="AH418" s="172"/>
      <c r="AI418" s="172"/>
      <c r="AJ418" s="172"/>
      <c r="AK418" s="172"/>
      <c r="AL418" s="172"/>
      <c r="AM418" s="172"/>
      <c r="AW418" s="171"/>
      <c r="AY418" s="158"/>
      <c r="AZ418" s="172"/>
      <c r="BA418" s="172"/>
      <c r="BB418" s="172"/>
      <c r="BC418" s="172">
        <f>MAX(BC417-1.5,0)</f>
        <v>0</v>
      </c>
      <c r="BD418" s="172">
        <f t="shared" ref="BD418" si="1690">MAX(BD417-1.5,0)</f>
        <v>0</v>
      </c>
      <c r="BE418" s="172">
        <f t="shared" ref="BE418" si="1691">MAX(BE417-1.5,0)</f>
        <v>0</v>
      </c>
      <c r="BF418" s="172">
        <f t="shared" ref="BF418" si="1692">MAX(BF417-1.5,0)</f>
        <v>0</v>
      </c>
      <c r="BG418" s="172">
        <f t="shared" ref="BG418" si="1693">MAX(BG417-1.5,0)</f>
        <v>0</v>
      </c>
      <c r="BH418" s="172">
        <f t="shared" ref="BH418" si="1694">MAX(BH417-1.5,0)</f>
        <v>0</v>
      </c>
    </row>
    <row r="419" spans="4:60" ht="18" customHeight="1" x14ac:dyDescent="0.25">
      <c r="D419" s="114"/>
      <c r="E419" s="114" t="s">
        <v>326</v>
      </c>
      <c r="AB419" s="171"/>
      <c r="AC419" s="114"/>
      <c r="AD419" s="158"/>
      <c r="AE419" s="172"/>
      <c r="AF419" s="172"/>
      <c r="AG419" s="172"/>
      <c r="AH419" s="172"/>
      <c r="AI419" s="172"/>
      <c r="AJ419" s="172"/>
      <c r="AK419" s="172"/>
      <c r="AL419" s="172"/>
      <c r="AM419" s="172"/>
      <c r="AN419" s="114"/>
      <c r="AO419" s="114"/>
      <c r="AP419" s="114"/>
      <c r="AQ419" s="114"/>
      <c r="AR419" s="114"/>
      <c r="AS419" s="114"/>
      <c r="AT419" s="114"/>
      <c r="AW419" s="171"/>
      <c r="AX419" s="114"/>
      <c r="AY419" s="158"/>
      <c r="AZ419" s="172"/>
      <c r="BA419" s="172"/>
      <c r="BB419" s="172"/>
      <c r="BC419" s="172">
        <f>MIN(BC417-0.5,BC414)</f>
        <v>0.5</v>
      </c>
      <c r="BD419" s="172">
        <f t="shared" ref="BD419:BH419" si="1695">MIN(BD417-0.5,BD414)</f>
        <v>0.5</v>
      </c>
      <c r="BE419" s="172">
        <f t="shared" si="1695"/>
        <v>0.5</v>
      </c>
      <c r="BF419" s="172">
        <f t="shared" si="1695"/>
        <v>0.5</v>
      </c>
      <c r="BG419" s="172">
        <f t="shared" si="1695"/>
        <v>0.5</v>
      </c>
      <c r="BH419" s="172">
        <f t="shared" si="1695"/>
        <v>0.5</v>
      </c>
    </row>
    <row r="420" spans="4:60" s="114" customFormat="1" ht="18" customHeight="1" thickBot="1" x14ac:dyDescent="0.3">
      <c r="E420" s="114" t="s">
        <v>237</v>
      </c>
      <c r="AB420" s="171"/>
      <c r="AD420" s="158"/>
      <c r="AE420" s="172"/>
      <c r="AF420" s="172"/>
      <c r="AG420" s="172"/>
      <c r="AH420" s="172"/>
      <c r="AI420" s="172"/>
      <c r="AJ420" s="172"/>
      <c r="AK420" s="172"/>
      <c r="AL420" s="172"/>
      <c r="AM420" s="172"/>
      <c r="AW420" s="171"/>
      <c r="AY420" s="158"/>
      <c r="AZ420" s="172"/>
      <c r="BA420" s="172"/>
      <c r="BB420" s="172"/>
      <c r="BC420" s="171">
        <f>VDB(BC413,0,BC414,BC418,BC419,BC415,FALSE)</f>
        <v>428.57142857142856</v>
      </c>
      <c r="BD420" s="171">
        <f t="shared" ref="BD420" si="1696">VDB(BD413,0,BD414,BD418,BD419,BD415,FALSE)</f>
        <v>428.57142857142856</v>
      </c>
      <c r="BE420" s="171">
        <f t="shared" ref="BE420" si="1697">VDB(BE413,0,BE414,BE418,BE419,BE415,FALSE)</f>
        <v>428.57142857142856</v>
      </c>
      <c r="BF420" s="171">
        <f t="shared" ref="BF420" si="1698">VDB(BF413,0,BF414,BF418,BF419,BF415,FALSE)</f>
        <v>428.57142857142856</v>
      </c>
      <c r="BG420" s="171">
        <f t="shared" ref="BG420" si="1699">VDB(BG413,0,BG414,BG418,BG419,BG415,FALSE)</f>
        <v>428.57142857142856</v>
      </c>
      <c r="BH420" s="171">
        <f t="shared" ref="BH420" si="1700">VDB(BH413,0,BH414,BH418,BH419,BH415,FALSE)</f>
        <v>428.57142857142856</v>
      </c>
    </row>
    <row r="421" spans="4:60" s="114" customFormat="1" ht="18" customHeight="1" thickBot="1" x14ac:dyDescent="0.3">
      <c r="E421" s="114" t="s">
        <v>323</v>
      </c>
      <c r="AB421" s="171"/>
      <c r="AD421" s="158"/>
      <c r="AE421" s="172"/>
      <c r="AF421" s="172"/>
      <c r="AG421" s="172"/>
      <c r="AH421" s="172"/>
      <c r="AI421" s="172"/>
      <c r="AJ421" s="172"/>
      <c r="AK421" s="172"/>
      <c r="AL421" s="172"/>
      <c r="AM421" s="172"/>
      <c r="AW421" s="171"/>
      <c r="AY421" s="158"/>
      <c r="AZ421" s="172"/>
      <c r="BA421" s="172"/>
      <c r="BB421" s="172"/>
      <c r="BC421" s="175">
        <f>COUNT(BC413:BH413)</f>
        <v>6</v>
      </c>
      <c r="BD421" s="171">
        <f t="shared" ref="BD421:BH421" si="1701">BC421</f>
        <v>6</v>
      </c>
      <c r="BE421" s="171">
        <f t="shared" si="1701"/>
        <v>6</v>
      </c>
      <c r="BF421" s="171">
        <f t="shared" si="1701"/>
        <v>6</v>
      </c>
      <c r="BG421" s="171">
        <f t="shared" si="1701"/>
        <v>6</v>
      </c>
      <c r="BH421" s="171">
        <f t="shared" si="1701"/>
        <v>6</v>
      </c>
    </row>
    <row r="422" spans="4:60" s="114" customFormat="1" ht="18" customHeight="1" x14ac:dyDescent="0.25">
      <c r="E422" s="114" t="s">
        <v>327</v>
      </c>
      <c r="AB422" s="171"/>
      <c r="AD422" s="158"/>
      <c r="AE422" s="172"/>
      <c r="AF422" s="172"/>
      <c r="AG422" s="172"/>
      <c r="AH422" s="172"/>
      <c r="AI422" s="172"/>
      <c r="AJ422" s="172"/>
      <c r="AK422" s="172"/>
      <c r="AL422" s="172"/>
      <c r="AM422" s="172"/>
      <c r="AW422" s="171"/>
      <c r="AY422" s="158"/>
      <c r="AZ422" s="172"/>
      <c r="BA422" s="172"/>
      <c r="BB422" s="172"/>
      <c r="BC422" s="186" t="b">
        <f>AND(COLUMN(BC421)&gt;=COLUMN(BN421)-BC421)</f>
        <v>0</v>
      </c>
      <c r="BD422" s="186" t="b">
        <f t="shared" ref="BD422" si="1702">AND(COLUMN(BD421)&gt;=COLUMN(BO421)-BD421)</f>
        <v>0</v>
      </c>
      <c r="BE422" s="186" t="b">
        <f t="shared" ref="BE422" si="1703">AND(COLUMN(BE421)&gt;=COLUMN(BP421)-BE421)</f>
        <v>0</v>
      </c>
      <c r="BF422" s="186" t="b">
        <f t="shared" ref="BF422" si="1704">AND(COLUMN(BF421)&gt;=COLUMN(BQ421)-BF421)</f>
        <v>0</v>
      </c>
      <c r="BG422" s="186" t="b">
        <f t="shared" ref="BG422" si="1705">AND(COLUMN(BG421)&gt;=COLUMN(BR421)-BG421)</f>
        <v>0</v>
      </c>
      <c r="BH422" s="186" t="b">
        <f t="shared" ref="BH422" si="1706">AND(COLUMN(BH421)&gt;=COLUMN(BS421)-BH421)</f>
        <v>0</v>
      </c>
    </row>
    <row r="423" spans="4:60" s="114" customFormat="1" ht="18" customHeight="1" x14ac:dyDescent="0.25">
      <c r="E423" s="114" t="s">
        <v>238</v>
      </c>
      <c r="AB423" s="171"/>
      <c r="AD423" s="158"/>
      <c r="AE423" s="172"/>
      <c r="AF423" s="172"/>
      <c r="AG423" s="172"/>
      <c r="AH423" s="172"/>
      <c r="AI423" s="172"/>
      <c r="AJ423" s="172"/>
      <c r="AK423" s="172"/>
      <c r="AL423" s="172"/>
      <c r="AM423" s="172"/>
      <c r="AW423" s="171"/>
      <c r="AY423" s="158"/>
      <c r="AZ423" s="172"/>
      <c r="BA423" s="172"/>
      <c r="BB423" s="172"/>
      <c r="BC423" s="171">
        <f>BC420/BC421</f>
        <v>71.428571428571431</v>
      </c>
      <c r="BD423" s="171">
        <f t="shared" ref="BD423:BH423" si="1707">BD420/BD421</f>
        <v>71.428571428571431</v>
      </c>
      <c r="BE423" s="171">
        <f t="shared" si="1707"/>
        <v>71.428571428571431</v>
      </c>
      <c r="BF423" s="171">
        <f t="shared" si="1707"/>
        <v>71.428571428571431</v>
      </c>
      <c r="BG423" s="171">
        <f t="shared" si="1707"/>
        <v>71.428571428571431</v>
      </c>
      <c r="BH423" s="171">
        <f t="shared" si="1707"/>
        <v>71.428571428571431</v>
      </c>
    </row>
    <row r="424" spans="4:60" s="114" customFormat="1" ht="18" customHeight="1" x14ac:dyDescent="0.25">
      <c r="AB424" s="171"/>
      <c r="AD424" s="158"/>
      <c r="AE424" s="172"/>
      <c r="AF424" s="172"/>
      <c r="AG424" s="172"/>
      <c r="AH424" s="172"/>
      <c r="AI424" s="172"/>
      <c r="AJ424" s="172"/>
      <c r="AK424" s="172"/>
      <c r="AL424" s="172"/>
      <c r="AM424" s="172"/>
      <c r="AW424" s="171"/>
      <c r="AY424" s="158"/>
      <c r="AZ424" s="172"/>
      <c r="BA424" s="172"/>
      <c r="BB424" s="172"/>
      <c r="BC424" s="172"/>
      <c r="BD424" s="172"/>
      <c r="BE424" s="172"/>
      <c r="BF424" s="172"/>
      <c r="BG424" s="172"/>
      <c r="BH424" s="172"/>
    </row>
    <row r="425" spans="4:60" s="114" customFormat="1" ht="18" customHeight="1" thickBot="1" x14ac:dyDescent="0.3">
      <c r="D425" s="114" t="s">
        <v>321</v>
      </c>
      <c r="AB425" s="171"/>
      <c r="AD425" s="158"/>
      <c r="AE425" s="172"/>
      <c r="AF425" s="172"/>
      <c r="AG425" s="172"/>
      <c r="AH425" s="172"/>
      <c r="AI425" s="172"/>
      <c r="AJ425" s="172"/>
      <c r="AK425" s="172"/>
      <c r="AL425" s="172"/>
      <c r="AM425" s="172"/>
      <c r="AW425" s="171"/>
      <c r="AY425" s="158"/>
      <c r="AZ425" s="172"/>
      <c r="BA425" s="172"/>
      <c r="BB425" s="172"/>
      <c r="BC425" s="172"/>
      <c r="BD425" s="172"/>
      <c r="BE425" s="172"/>
      <c r="BF425" s="172"/>
      <c r="BG425" s="172"/>
      <c r="BH425" s="172"/>
    </row>
    <row r="426" spans="4:60" s="114" customFormat="1" ht="18" customHeight="1" thickBot="1" x14ac:dyDescent="0.3">
      <c r="E426" s="114" t="s">
        <v>313</v>
      </c>
      <c r="AB426" s="171"/>
      <c r="AD426" s="158"/>
      <c r="AE426" s="172"/>
      <c r="AF426" s="172"/>
      <c r="AG426" s="172"/>
      <c r="AH426" s="172"/>
      <c r="AI426" s="172"/>
      <c r="AJ426" s="172"/>
      <c r="AK426" s="172"/>
      <c r="AL426" s="172"/>
      <c r="AM426" s="172"/>
      <c r="AW426" s="171"/>
      <c r="AY426" s="158"/>
      <c r="AZ426" s="172"/>
      <c r="BA426" s="172"/>
      <c r="BB426" s="172"/>
      <c r="BC426" s="172"/>
      <c r="BD426" s="172"/>
      <c r="BE426" s="172"/>
      <c r="BF426" s="173">
        <f>BF$257</f>
        <v>3000</v>
      </c>
      <c r="BG426" s="171">
        <f t="shared" ref="BG426:BH426" si="1708">BF426</f>
        <v>3000</v>
      </c>
      <c r="BH426" s="171">
        <f t="shared" si="1708"/>
        <v>3000</v>
      </c>
    </row>
    <row r="427" spans="4:60" s="114" customFormat="1" ht="18" customHeight="1" thickBot="1" x14ac:dyDescent="0.3">
      <c r="E427" s="114" t="s">
        <v>236</v>
      </c>
      <c r="AB427" s="171"/>
      <c r="AD427" s="158"/>
      <c r="AE427" s="172"/>
      <c r="AF427" s="172"/>
      <c r="AG427" s="172"/>
      <c r="AH427" s="172"/>
      <c r="AI427" s="172"/>
      <c r="AJ427" s="172"/>
      <c r="AK427" s="172"/>
      <c r="AL427" s="172"/>
      <c r="AM427" s="172"/>
      <c r="AW427" s="171"/>
      <c r="AY427" s="158"/>
      <c r="AZ427" s="172"/>
      <c r="BA427" s="172"/>
      <c r="BB427" s="172"/>
      <c r="BC427" s="172"/>
      <c r="BD427" s="172"/>
      <c r="BE427" s="172"/>
      <c r="BF427" s="175">
        <f>$D$253</f>
        <v>7</v>
      </c>
      <c r="BG427" s="171">
        <f t="shared" ref="BG427:BH427" si="1709">BF427</f>
        <v>7</v>
      </c>
      <c r="BH427" s="171">
        <f t="shared" si="1709"/>
        <v>7</v>
      </c>
    </row>
    <row r="428" spans="4:60" s="114" customFormat="1" ht="18" customHeight="1" thickBot="1" x14ac:dyDescent="0.3">
      <c r="E428" s="114" t="s">
        <v>157</v>
      </c>
      <c r="AB428" s="171"/>
      <c r="AD428" s="158"/>
      <c r="AE428" s="172"/>
      <c r="AF428" s="172"/>
      <c r="AG428" s="172"/>
      <c r="AH428" s="172"/>
      <c r="AI428" s="172"/>
      <c r="AJ428" s="172"/>
      <c r="AK428" s="172"/>
      <c r="AL428" s="172"/>
      <c r="AM428" s="172"/>
      <c r="AW428" s="171"/>
      <c r="AY428" s="158"/>
      <c r="AZ428" s="172"/>
      <c r="BA428" s="172"/>
      <c r="BB428" s="172"/>
      <c r="BC428" s="172"/>
      <c r="BD428" s="172"/>
      <c r="BE428" s="172"/>
      <c r="BF428" s="181">
        <f>1+(0.5*AND(BF427&lt;=20))+(0.5*AND(BF427&lt;=10))</f>
        <v>2</v>
      </c>
      <c r="BG428" s="172">
        <f t="shared" ref="BG428:BH428" si="1710">BF428</f>
        <v>2</v>
      </c>
      <c r="BH428" s="172">
        <f t="shared" si="1710"/>
        <v>2</v>
      </c>
    </row>
    <row r="429" spans="4:60" s="114" customFormat="1" ht="18" customHeight="1" thickBot="1" x14ac:dyDescent="0.3">
      <c r="E429" s="114" t="s">
        <v>322</v>
      </c>
      <c r="AB429" s="171"/>
      <c r="AD429" s="158"/>
      <c r="AE429" s="172"/>
      <c r="AF429" s="172"/>
      <c r="AG429" s="172"/>
      <c r="AH429" s="172"/>
      <c r="AI429" s="172"/>
      <c r="AJ429" s="172"/>
      <c r="AK429" s="172"/>
      <c r="AL429" s="172"/>
      <c r="AM429" s="172"/>
      <c r="AW429" s="171"/>
      <c r="AY429" s="158"/>
      <c r="AZ429" s="172"/>
      <c r="BA429" s="172"/>
      <c r="BB429" s="172"/>
      <c r="BC429" s="172"/>
      <c r="BD429" s="172"/>
      <c r="BE429" s="172"/>
      <c r="BF429" s="183">
        <f>YEAR(BF$3)</f>
        <v>2015</v>
      </c>
      <c r="BG429" s="171">
        <f t="shared" ref="BG429:BH429" si="1711">BF429</f>
        <v>2015</v>
      </c>
      <c r="BH429" s="171">
        <f t="shared" si="1711"/>
        <v>2015</v>
      </c>
    </row>
    <row r="430" spans="4:60" s="114" customFormat="1" ht="18" customHeight="1" x14ac:dyDescent="0.25">
      <c r="E430" s="114" t="s">
        <v>324</v>
      </c>
      <c r="AB430" s="171"/>
      <c r="AD430" s="158"/>
      <c r="AE430" s="172"/>
      <c r="AF430" s="172"/>
      <c r="AG430" s="172"/>
      <c r="AH430" s="172"/>
      <c r="AI430" s="172"/>
      <c r="AJ430" s="172"/>
      <c r="AK430" s="172"/>
      <c r="AL430" s="172"/>
      <c r="AM430" s="172"/>
      <c r="AW430" s="171"/>
      <c r="AY430" s="158"/>
      <c r="AZ430" s="172"/>
      <c r="BA430" s="172"/>
      <c r="BB430" s="172"/>
      <c r="BC430" s="172"/>
      <c r="BD430" s="172"/>
      <c r="BE430" s="172"/>
      <c r="BF430" s="105">
        <f>YEAR(BF$3)-BF429+1</f>
        <v>1</v>
      </c>
      <c r="BG430" s="105">
        <f t="shared" ref="BG430" si="1712">YEAR(BG$3)-BG429+1</f>
        <v>1</v>
      </c>
      <c r="BH430" s="105">
        <f t="shared" ref="BH430" si="1713">YEAR(BH$3)-BH429+1</f>
        <v>1</v>
      </c>
    </row>
    <row r="431" spans="4:60" s="114" customFormat="1" ht="18" customHeight="1" x14ac:dyDescent="0.25">
      <c r="E431" s="114" t="s">
        <v>325</v>
      </c>
      <c r="AB431" s="171"/>
      <c r="AD431" s="158"/>
      <c r="AE431" s="172"/>
      <c r="AF431" s="172"/>
      <c r="AG431" s="172"/>
      <c r="AH431" s="172"/>
      <c r="AI431" s="172"/>
      <c r="AJ431" s="172"/>
      <c r="AK431" s="172"/>
      <c r="AL431" s="172"/>
      <c r="AM431" s="172"/>
      <c r="AW431" s="171"/>
      <c r="AY431" s="158"/>
      <c r="AZ431" s="172"/>
      <c r="BA431" s="172"/>
      <c r="BB431" s="172"/>
      <c r="BC431" s="172"/>
      <c r="BD431" s="172"/>
      <c r="BE431" s="172"/>
      <c r="BF431" s="172">
        <f>MAX(BF430-1.5,0)</f>
        <v>0</v>
      </c>
      <c r="BG431" s="172">
        <f t="shared" ref="BG431" si="1714">MAX(BG430-1.5,0)</f>
        <v>0</v>
      </c>
      <c r="BH431" s="172">
        <f t="shared" ref="BH431" si="1715">MAX(BH430-1.5,0)</f>
        <v>0</v>
      </c>
    </row>
    <row r="432" spans="4:60" ht="18" customHeight="1" x14ac:dyDescent="0.25">
      <c r="D432" s="114"/>
      <c r="E432" s="114" t="s">
        <v>326</v>
      </c>
      <c r="AB432" s="171"/>
      <c r="AC432" s="114"/>
      <c r="AD432" s="158"/>
      <c r="AE432" s="172"/>
      <c r="AF432" s="172"/>
      <c r="AG432" s="172"/>
      <c r="AH432" s="172"/>
      <c r="AI432" s="172"/>
      <c r="AJ432" s="172"/>
      <c r="AK432" s="172"/>
      <c r="AL432" s="172"/>
      <c r="AM432" s="172"/>
      <c r="AN432" s="114"/>
      <c r="AO432" s="114"/>
      <c r="AP432" s="114"/>
      <c r="AQ432" s="114"/>
      <c r="AR432" s="114"/>
      <c r="AS432" s="114"/>
      <c r="AT432" s="114"/>
      <c r="AW432" s="171"/>
      <c r="AX432" s="114"/>
      <c r="AY432" s="158"/>
      <c r="AZ432" s="172"/>
      <c r="BA432" s="172"/>
      <c r="BB432" s="172"/>
      <c r="BC432" s="172"/>
      <c r="BD432" s="172"/>
      <c r="BE432" s="172"/>
      <c r="BF432" s="172">
        <f>MIN(BF430-0.5,BF427)</f>
        <v>0.5</v>
      </c>
      <c r="BG432" s="172">
        <f t="shared" ref="BG432:BH432" si="1716">MIN(BG430-0.5,BG427)</f>
        <v>0.5</v>
      </c>
      <c r="BH432" s="172">
        <f t="shared" si="1716"/>
        <v>0.5</v>
      </c>
    </row>
    <row r="433" spans="3:60" s="114" customFormat="1" ht="18" customHeight="1" thickBot="1" x14ac:dyDescent="0.3">
      <c r="E433" s="114" t="s">
        <v>237</v>
      </c>
      <c r="AB433" s="171"/>
      <c r="AD433" s="158"/>
      <c r="AE433" s="172"/>
      <c r="AF433" s="172"/>
      <c r="AG433" s="172"/>
      <c r="AH433" s="172"/>
      <c r="AI433" s="172"/>
      <c r="AJ433" s="172"/>
      <c r="AK433" s="172"/>
      <c r="AL433" s="172"/>
      <c r="AM433" s="172"/>
      <c r="AW433" s="171"/>
      <c r="AY433" s="158"/>
      <c r="AZ433" s="172"/>
      <c r="BA433" s="172"/>
      <c r="BB433" s="172"/>
      <c r="BC433" s="172"/>
      <c r="BD433" s="172"/>
      <c r="BE433" s="172"/>
      <c r="BF433" s="171">
        <f>VDB(BF426,0,BF427,BF431,BF432,BF428,FALSE)</f>
        <v>428.57142857142856</v>
      </c>
      <c r="BG433" s="171">
        <f t="shared" ref="BG433" si="1717">VDB(BG426,0,BG427,BG431,BG432,BG428,FALSE)</f>
        <v>428.57142857142856</v>
      </c>
      <c r="BH433" s="171">
        <f t="shared" ref="BH433" si="1718">VDB(BH426,0,BH427,BH431,BH432,BH428,FALSE)</f>
        <v>428.57142857142856</v>
      </c>
    </row>
    <row r="434" spans="3:60" s="114" customFormat="1" ht="18" customHeight="1" thickBot="1" x14ac:dyDescent="0.3">
      <c r="E434" s="114" t="s">
        <v>323</v>
      </c>
      <c r="AB434" s="171"/>
      <c r="AD434" s="158"/>
      <c r="AE434" s="172"/>
      <c r="AF434" s="172"/>
      <c r="AG434" s="172"/>
      <c r="AH434" s="172"/>
      <c r="AI434" s="172"/>
      <c r="AJ434" s="172"/>
      <c r="AK434" s="172"/>
      <c r="AL434" s="172"/>
      <c r="AM434" s="172"/>
      <c r="AW434" s="171"/>
      <c r="AY434" s="158"/>
      <c r="AZ434" s="172"/>
      <c r="BA434" s="172"/>
      <c r="BB434" s="172"/>
      <c r="BC434" s="172"/>
      <c r="BD434" s="172"/>
      <c r="BE434" s="172"/>
      <c r="BF434" s="175">
        <f>COUNT(BF426:BH426)</f>
        <v>3</v>
      </c>
      <c r="BG434" s="171">
        <f t="shared" ref="BG434:BH434" si="1719">BF434</f>
        <v>3</v>
      </c>
      <c r="BH434" s="171">
        <f t="shared" si="1719"/>
        <v>3</v>
      </c>
    </row>
    <row r="435" spans="3:60" s="114" customFormat="1" ht="18" customHeight="1" x14ac:dyDescent="0.25">
      <c r="E435" s="114" t="s">
        <v>327</v>
      </c>
      <c r="AB435" s="171"/>
      <c r="AD435" s="158"/>
      <c r="AE435" s="172"/>
      <c r="AF435" s="172"/>
      <c r="AG435" s="172"/>
      <c r="AH435" s="172"/>
      <c r="AI435" s="172"/>
      <c r="AJ435" s="172"/>
      <c r="AK435" s="172"/>
      <c r="AL435" s="172"/>
      <c r="AM435" s="172"/>
      <c r="AW435" s="171"/>
      <c r="AY435" s="158"/>
      <c r="AZ435" s="172"/>
      <c r="BA435" s="172"/>
      <c r="BB435" s="172"/>
      <c r="BC435" s="172"/>
      <c r="BD435" s="172"/>
      <c r="BE435" s="172"/>
      <c r="BF435" s="186" t="b">
        <f>AND(COLUMN(BF434)&gt;=COLUMN(BQ434)-BF434)</f>
        <v>0</v>
      </c>
      <c r="BG435" s="186" t="b">
        <f t="shared" ref="BG435" si="1720">AND(COLUMN(BG434)&gt;=COLUMN(BR434)-BG434)</f>
        <v>0</v>
      </c>
      <c r="BH435" s="186" t="b">
        <f t="shared" ref="BH435" si="1721">AND(COLUMN(BH434)&gt;=COLUMN(BS434)-BH434)</f>
        <v>0</v>
      </c>
    </row>
    <row r="436" spans="3:60" s="114" customFormat="1" ht="18" customHeight="1" x14ac:dyDescent="0.25">
      <c r="E436" s="114" t="s">
        <v>238</v>
      </c>
      <c r="AB436" s="171"/>
      <c r="AD436" s="158"/>
      <c r="AE436" s="172"/>
      <c r="AF436" s="172"/>
      <c r="AG436" s="172"/>
      <c r="AH436" s="172"/>
      <c r="AI436" s="172"/>
      <c r="AJ436" s="172"/>
      <c r="AK436" s="172"/>
      <c r="AL436" s="172"/>
      <c r="AM436" s="172"/>
      <c r="AW436" s="171"/>
      <c r="AY436" s="158"/>
      <c r="AZ436" s="172"/>
      <c r="BA436" s="172"/>
      <c r="BB436" s="172"/>
      <c r="BC436" s="172"/>
      <c r="BD436" s="172"/>
      <c r="BE436" s="172"/>
      <c r="BF436" s="171">
        <f>BF433/BF434</f>
        <v>142.85714285714286</v>
      </c>
      <c r="BG436" s="171">
        <f t="shared" ref="BG436:BH436" si="1722">BG433/BG434</f>
        <v>142.85714285714286</v>
      </c>
      <c r="BH436" s="171">
        <f t="shared" si="1722"/>
        <v>142.85714285714286</v>
      </c>
    </row>
    <row r="437" spans="3:60" s="114" customFormat="1" ht="18" customHeight="1" x14ac:dyDescent="0.25">
      <c r="AB437" s="171"/>
      <c r="AD437" s="158"/>
      <c r="AE437" s="172"/>
      <c r="AF437" s="172"/>
      <c r="AG437" s="172"/>
      <c r="AH437" s="172"/>
      <c r="AI437" s="172"/>
      <c r="AJ437" s="172"/>
      <c r="AK437" s="172"/>
      <c r="AL437" s="172"/>
      <c r="AM437" s="172"/>
      <c r="AW437" s="171"/>
      <c r="AY437" s="158"/>
      <c r="AZ437" s="172"/>
      <c r="BA437" s="172"/>
      <c r="BB437" s="172"/>
      <c r="BC437" s="172"/>
      <c r="BD437" s="172"/>
      <c r="BE437" s="172"/>
      <c r="BF437" s="172"/>
      <c r="BG437" s="172"/>
      <c r="BH437" s="172"/>
    </row>
    <row r="438" spans="3:60" s="114" customFormat="1" ht="18" customHeight="1" x14ac:dyDescent="0.25">
      <c r="AB438" s="171"/>
      <c r="AD438" s="158"/>
      <c r="AE438" s="172"/>
      <c r="AF438" s="172"/>
      <c r="AG438" s="172"/>
      <c r="AH438" s="172"/>
      <c r="AI438" s="172"/>
      <c r="AJ438" s="172"/>
      <c r="AK438" s="172"/>
      <c r="AL438" s="172"/>
      <c r="AM438" s="172"/>
      <c r="AW438" s="171"/>
      <c r="AY438" s="158"/>
      <c r="AZ438" s="172"/>
      <c r="BA438" s="172"/>
      <c r="BB438" s="172"/>
      <c r="BC438" s="172"/>
      <c r="BD438" s="172"/>
      <c r="BE438" s="172"/>
      <c r="BF438" s="172"/>
      <c r="BG438" s="172"/>
      <c r="BH438" s="172"/>
    </row>
    <row r="439" spans="3:60" s="114" customFormat="1" ht="18" customHeight="1" x14ac:dyDescent="0.25">
      <c r="C439" s="95" t="s">
        <v>242</v>
      </c>
      <c r="AB439" s="171"/>
      <c r="AD439" s="158"/>
      <c r="AE439" s="172"/>
      <c r="AF439" s="172"/>
      <c r="AG439" s="172"/>
      <c r="AH439" s="172"/>
      <c r="AI439" s="172"/>
      <c r="AJ439" s="172"/>
      <c r="AK439" s="172"/>
      <c r="AL439" s="172"/>
      <c r="AM439" s="172"/>
      <c r="AW439" s="171"/>
      <c r="AY439" s="158"/>
      <c r="AZ439" s="172"/>
      <c r="BA439" s="172"/>
      <c r="BB439" s="172"/>
      <c r="BC439" s="172"/>
      <c r="BD439" s="172"/>
      <c r="BE439" s="172"/>
      <c r="BF439" s="172"/>
      <c r="BG439" s="172"/>
      <c r="BH439" s="172"/>
    </row>
    <row r="440" spans="3:60" s="114" customFormat="1" ht="18" customHeight="1" x14ac:dyDescent="0.25">
      <c r="D440" s="114" t="s">
        <v>240</v>
      </c>
      <c r="G440" s="115">
        <v>0</v>
      </c>
      <c r="H440" s="97">
        <f>G443</f>
        <v>1000</v>
      </c>
      <c r="I440" s="97">
        <f t="shared" ref="I440:R440" si="1723">H443</f>
        <v>2000</v>
      </c>
      <c r="J440" s="97">
        <f t="shared" si="1723"/>
        <v>3000</v>
      </c>
      <c r="K440" s="97">
        <f t="shared" si="1723"/>
        <v>4000</v>
      </c>
      <c r="L440" s="97">
        <f t="shared" si="1723"/>
        <v>5000</v>
      </c>
      <c r="M440" s="97">
        <f t="shared" si="1723"/>
        <v>6000</v>
      </c>
      <c r="N440" s="97">
        <f t="shared" si="1723"/>
        <v>7000</v>
      </c>
      <c r="O440" s="97">
        <f t="shared" si="1723"/>
        <v>8000</v>
      </c>
      <c r="P440" s="97">
        <f t="shared" si="1723"/>
        <v>9000</v>
      </c>
      <c r="Q440" s="97">
        <f t="shared" si="1723"/>
        <v>10000</v>
      </c>
      <c r="R440" s="97">
        <f t="shared" si="1723"/>
        <v>11000</v>
      </c>
      <c r="AB440" s="116">
        <f>R443</f>
        <v>12000</v>
      </c>
      <c r="AC440" s="171">
        <f>AB443</f>
        <v>12964.285714285714</v>
      </c>
      <c r="AD440" s="171">
        <f t="shared" ref="AD440:AM440" si="1724">AC443</f>
        <v>13928.571428571428</v>
      </c>
      <c r="AE440" s="171">
        <f t="shared" si="1724"/>
        <v>14892.857142857141</v>
      </c>
      <c r="AF440" s="171">
        <f t="shared" si="1724"/>
        <v>15821.428571428571</v>
      </c>
      <c r="AG440" s="171">
        <f t="shared" si="1724"/>
        <v>16750</v>
      </c>
      <c r="AH440" s="171">
        <f t="shared" si="1724"/>
        <v>17678.571428571428</v>
      </c>
      <c r="AI440" s="171">
        <f t="shared" si="1724"/>
        <v>18571.428571428569</v>
      </c>
      <c r="AJ440" s="171">
        <f t="shared" si="1724"/>
        <v>19464.28571428571</v>
      </c>
      <c r="AK440" s="171">
        <f t="shared" si="1724"/>
        <v>20357.142857142851</v>
      </c>
      <c r="AL440" s="171">
        <f t="shared" si="1724"/>
        <v>21214.28571428571</v>
      </c>
      <c r="AM440" s="171">
        <f t="shared" si="1724"/>
        <v>22071.428571428569</v>
      </c>
      <c r="AW440" s="116">
        <f>AM443</f>
        <v>22928.571428571428</v>
      </c>
      <c r="AX440" s="171">
        <f>AW443</f>
        <v>23750</v>
      </c>
      <c r="AY440" s="171">
        <f t="shared" ref="AY440:BH440" si="1725">AX443</f>
        <v>24571.428571428572</v>
      </c>
      <c r="AZ440" s="171">
        <f t="shared" si="1725"/>
        <v>25392.857142857145</v>
      </c>
      <c r="BA440" s="171">
        <f t="shared" si="1725"/>
        <v>26178.571428571431</v>
      </c>
      <c r="BB440" s="171">
        <f t="shared" si="1725"/>
        <v>26964.285714285717</v>
      </c>
      <c r="BC440" s="171">
        <f t="shared" si="1725"/>
        <v>27750.000000000004</v>
      </c>
      <c r="BD440" s="171">
        <f t="shared" si="1725"/>
        <v>28500.000000000004</v>
      </c>
      <c r="BE440" s="171">
        <f t="shared" si="1725"/>
        <v>29250.000000000004</v>
      </c>
      <c r="BF440" s="171">
        <f t="shared" si="1725"/>
        <v>30000.000000000004</v>
      </c>
      <c r="BG440" s="171">
        <f t="shared" si="1725"/>
        <v>30714.285714285717</v>
      </c>
      <c r="BH440" s="171">
        <f t="shared" si="1725"/>
        <v>31428.571428571431</v>
      </c>
    </row>
    <row r="441" spans="3:60" s="114" customFormat="1" ht="18" customHeight="1" x14ac:dyDescent="0.25">
      <c r="D441" s="114" t="s">
        <v>309</v>
      </c>
      <c r="G441" s="188">
        <f>G256</f>
        <v>1000</v>
      </c>
      <c r="H441" s="97">
        <f>H256</f>
        <v>1000</v>
      </c>
      <c r="I441" s="97">
        <f t="shared" ref="I441:R441" si="1726">I256</f>
        <v>1000</v>
      </c>
      <c r="J441" s="97">
        <f t="shared" si="1726"/>
        <v>1000</v>
      </c>
      <c r="K441" s="97">
        <f t="shared" si="1726"/>
        <v>1000</v>
      </c>
      <c r="L441" s="97">
        <f t="shared" si="1726"/>
        <v>1000</v>
      </c>
      <c r="M441" s="97">
        <f t="shared" si="1726"/>
        <v>1000</v>
      </c>
      <c r="N441" s="97">
        <f t="shared" si="1726"/>
        <v>1000</v>
      </c>
      <c r="O441" s="97">
        <f t="shared" si="1726"/>
        <v>1000</v>
      </c>
      <c r="P441" s="97">
        <f t="shared" si="1726"/>
        <v>1000</v>
      </c>
      <c r="Q441" s="97">
        <f t="shared" si="1726"/>
        <v>1000</v>
      </c>
      <c r="R441" s="97">
        <f t="shared" si="1726"/>
        <v>1000</v>
      </c>
      <c r="AB441" s="97">
        <f>AB256</f>
        <v>1000</v>
      </c>
      <c r="AC441" s="97">
        <f>AC256</f>
        <v>1000</v>
      </c>
      <c r="AD441" s="97">
        <f t="shared" ref="AD441:AM441" si="1727">AD256</f>
        <v>1000</v>
      </c>
      <c r="AE441" s="97">
        <f t="shared" si="1727"/>
        <v>1000</v>
      </c>
      <c r="AF441" s="97">
        <f t="shared" si="1727"/>
        <v>1000</v>
      </c>
      <c r="AG441" s="97">
        <f t="shared" si="1727"/>
        <v>1000</v>
      </c>
      <c r="AH441" s="97">
        <f t="shared" si="1727"/>
        <v>1000</v>
      </c>
      <c r="AI441" s="97">
        <f t="shared" si="1727"/>
        <v>1000</v>
      </c>
      <c r="AJ441" s="97">
        <f t="shared" si="1727"/>
        <v>1000</v>
      </c>
      <c r="AK441" s="97">
        <f t="shared" si="1727"/>
        <v>1000</v>
      </c>
      <c r="AL441" s="97">
        <f t="shared" si="1727"/>
        <v>1000</v>
      </c>
      <c r="AM441" s="97">
        <f t="shared" si="1727"/>
        <v>1000</v>
      </c>
      <c r="AW441" s="97">
        <f>AW256</f>
        <v>1000</v>
      </c>
      <c r="AX441" s="97">
        <f>AX256</f>
        <v>1000</v>
      </c>
      <c r="AY441" s="97">
        <f t="shared" ref="AY441:BH441" si="1728">AY256</f>
        <v>1000</v>
      </c>
      <c r="AZ441" s="97">
        <f t="shared" si="1728"/>
        <v>1000</v>
      </c>
      <c r="BA441" s="97">
        <f t="shared" si="1728"/>
        <v>1000</v>
      </c>
      <c r="BB441" s="97">
        <f t="shared" si="1728"/>
        <v>1000</v>
      </c>
      <c r="BC441" s="97">
        <f t="shared" si="1728"/>
        <v>1000</v>
      </c>
      <c r="BD441" s="97">
        <f t="shared" si="1728"/>
        <v>1000</v>
      </c>
      <c r="BE441" s="97">
        <f t="shared" si="1728"/>
        <v>1000</v>
      </c>
      <c r="BF441" s="97">
        <f t="shared" si="1728"/>
        <v>1000</v>
      </c>
      <c r="BG441" s="97">
        <f t="shared" si="1728"/>
        <v>1000</v>
      </c>
      <c r="BH441" s="97">
        <f t="shared" si="1728"/>
        <v>1000</v>
      </c>
    </row>
    <row r="442" spans="3:60" ht="18" customHeight="1" x14ac:dyDescent="0.25">
      <c r="D442" s="114" t="s">
        <v>328</v>
      </c>
      <c r="G442" s="188">
        <f>SUM(G268,G277,G286,G295,G304,G313,G322,G331)</f>
        <v>0</v>
      </c>
      <c r="H442" s="188">
        <f>SUM(H268,H277,H286,H295,H304,H313,H322,H331)</f>
        <v>0</v>
      </c>
      <c r="I442" s="188">
        <f t="shared" ref="I442:R442" si="1729">SUM(I268,I277,I286,I295,I304,I313,I322,I331)</f>
        <v>0</v>
      </c>
      <c r="J442" s="188">
        <f t="shared" si="1729"/>
        <v>0</v>
      </c>
      <c r="K442" s="188">
        <f t="shared" si="1729"/>
        <v>0</v>
      </c>
      <c r="L442" s="188">
        <f t="shared" si="1729"/>
        <v>0</v>
      </c>
      <c r="M442" s="188">
        <f t="shared" si="1729"/>
        <v>0</v>
      </c>
      <c r="N442" s="188">
        <f t="shared" si="1729"/>
        <v>0</v>
      </c>
      <c r="O442" s="188">
        <f t="shared" si="1729"/>
        <v>0</v>
      </c>
      <c r="P442" s="188">
        <f t="shared" si="1729"/>
        <v>0</v>
      </c>
      <c r="Q442" s="188">
        <f t="shared" si="1729"/>
        <v>0</v>
      </c>
      <c r="R442" s="188">
        <f t="shared" si="1729"/>
        <v>0</v>
      </c>
      <c r="AB442" s="188">
        <f t="shared" ref="AB442:AM442" si="1730">SUM(AB268,AB277,AB286,AB295,AB304,AB313,AB322,AB331)</f>
        <v>35.714285714285715</v>
      </c>
      <c r="AC442" s="188">
        <f t="shared" si="1730"/>
        <v>35.714285714285715</v>
      </c>
      <c r="AD442" s="188">
        <f t="shared" si="1730"/>
        <v>35.714285714285715</v>
      </c>
      <c r="AE442" s="188">
        <f t="shared" si="1730"/>
        <v>71.428571428571431</v>
      </c>
      <c r="AF442" s="188">
        <f t="shared" si="1730"/>
        <v>71.428571428571431</v>
      </c>
      <c r="AG442" s="188">
        <f t="shared" si="1730"/>
        <v>71.428571428571431</v>
      </c>
      <c r="AH442" s="188">
        <f t="shared" si="1730"/>
        <v>107.14285714285714</v>
      </c>
      <c r="AI442" s="188">
        <f t="shared" si="1730"/>
        <v>107.14285714285714</v>
      </c>
      <c r="AJ442" s="188">
        <f t="shared" si="1730"/>
        <v>107.14285714285714</v>
      </c>
      <c r="AK442" s="188">
        <f t="shared" si="1730"/>
        <v>142.85714285714286</v>
      </c>
      <c r="AL442" s="188">
        <f t="shared" si="1730"/>
        <v>142.85714285714286</v>
      </c>
      <c r="AM442" s="188">
        <f t="shared" si="1730"/>
        <v>142.85714285714286</v>
      </c>
      <c r="AW442" s="188">
        <f t="shared" ref="AW442:BH442" si="1731">SUM(AW268,AW277,AW286,AW295,AW304,AW313,AW322,AW331)</f>
        <v>178.57142857142858</v>
      </c>
      <c r="AX442" s="188">
        <f t="shared" si="1731"/>
        <v>178.57142857142858</v>
      </c>
      <c r="AY442" s="188">
        <f t="shared" si="1731"/>
        <v>178.57142857142858</v>
      </c>
      <c r="AZ442" s="188">
        <f t="shared" si="1731"/>
        <v>214.28571428571431</v>
      </c>
      <c r="BA442" s="188">
        <f t="shared" si="1731"/>
        <v>214.28571428571431</v>
      </c>
      <c r="BB442" s="188">
        <f t="shared" si="1731"/>
        <v>214.28571428571431</v>
      </c>
      <c r="BC442" s="188">
        <f t="shared" si="1731"/>
        <v>250.00000000000003</v>
      </c>
      <c r="BD442" s="188">
        <f t="shared" si="1731"/>
        <v>250.00000000000003</v>
      </c>
      <c r="BE442" s="188">
        <f t="shared" si="1731"/>
        <v>250.00000000000003</v>
      </c>
      <c r="BF442" s="188">
        <f t="shared" si="1731"/>
        <v>285.71428571428572</v>
      </c>
      <c r="BG442" s="188">
        <f t="shared" si="1731"/>
        <v>285.71428571428572</v>
      </c>
      <c r="BH442" s="188">
        <f t="shared" si="1731"/>
        <v>285.71428571428572</v>
      </c>
    </row>
    <row r="443" spans="3:60" ht="18" customHeight="1" x14ac:dyDescent="0.25">
      <c r="D443" s="114" t="s">
        <v>241</v>
      </c>
      <c r="G443" s="97">
        <f>G440+G441-G442</f>
        <v>1000</v>
      </c>
      <c r="H443" s="97">
        <f>H440+H441-H442</f>
        <v>2000</v>
      </c>
      <c r="I443" s="97">
        <f t="shared" ref="I443" si="1732">I440+I441-I442</f>
        <v>3000</v>
      </c>
      <c r="J443" s="97">
        <f t="shared" ref="J443" si="1733">J440+J441-J442</f>
        <v>4000</v>
      </c>
      <c r="K443" s="97">
        <f t="shared" ref="K443" si="1734">K440+K441-K442</f>
        <v>5000</v>
      </c>
      <c r="L443" s="97">
        <f t="shared" ref="L443" si="1735">L440+L441-L442</f>
        <v>6000</v>
      </c>
      <c r="M443" s="97">
        <f t="shared" ref="M443" si="1736">M440+M441-M442</f>
        <v>7000</v>
      </c>
      <c r="N443" s="97">
        <f t="shared" ref="N443" si="1737">N440+N441-N442</f>
        <v>8000</v>
      </c>
      <c r="O443" s="97">
        <f t="shared" ref="O443" si="1738">O440+O441-O442</f>
        <v>9000</v>
      </c>
      <c r="P443" s="97">
        <f t="shared" ref="P443" si="1739">P440+P441-P442</f>
        <v>10000</v>
      </c>
      <c r="Q443" s="97">
        <f t="shared" ref="Q443" si="1740">Q440+Q441-Q442</f>
        <v>11000</v>
      </c>
      <c r="R443" s="97">
        <f t="shared" ref="R443" si="1741">R440+R441-R442</f>
        <v>12000</v>
      </c>
      <c r="AB443" s="97">
        <f t="shared" ref="AB443" si="1742">AB440+AB441-AB442</f>
        <v>12964.285714285714</v>
      </c>
      <c r="AC443" s="97">
        <f t="shared" ref="AC443" si="1743">AC440+AC441-AC442</f>
        <v>13928.571428571428</v>
      </c>
      <c r="AD443" s="97">
        <f t="shared" ref="AD443" si="1744">AD440+AD441-AD442</f>
        <v>14892.857142857141</v>
      </c>
      <c r="AE443" s="97">
        <f t="shared" ref="AE443" si="1745">AE440+AE441-AE442</f>
        <v>15821.428571428571</v>
      </c>
      <c r="AF443" s="97">
        <f t="shared" ref="AF443" si="1746">AF440+AF441-AF442</f>
        <v>16750</v>
      </c>
      <c r="AG443" s="97">
        <f t="shared" ref="AG443" si="1747">AG440+AG441-AG442</f>
        <v>17678.571428571428</v>
      </c>
      <c r="AH443" s="97">
        <f t="shared" ref="AH443" si="1748">AH440+AH441-AH442</f>
        <v>18571.428571428569</v>
      </c>
      <c r="AI443" s="97">
        <f t="shared" ref="AI443" si="1749">AI440+AI441-AI442</f>
        <v>19464.28571428571</v>
      </c>
      <c r="AJ443" s="97">
        <f t="shared" ref="AJ443" si="1750">AJ440+AJ441-AJ442</f>
        <v>20357.142857142851</v>
      </c>
      <c r="AK443" s="97">
        <f t="shared" ref="AK443" si="1751">AK440+AK441-AK442</f>
        <v>21214.28571428571</v>
      </c>
      <c r="AL443" s="97">
        <f t="shared" ref="AL443" si="1752">AL440+AL441-AL442</f>
        <v>22071.428571428569</v>
      </c>
      <c r="AM443" s="97">
        <f t="shared" ref="AM443" si="1753">AM440+AM441-AM442</f>
        <v>22928.571428571428</v>
      </c>
      <c r="AW443" s="97">
        <f t="shared" ref="AW443" si="1754">AW440+AW441-AW442</f>
        <v>23750</v>
      </c>
      <c r="AX443" s="97">
        <f t="shared" ref="AX443" si="1755">AX440+AX441-AX442</f>
        <v>24571.428571428572</v>
      </c>
      <c r="AY443" s="97">
        <f t="shared" ref="AY443" si="1756">AY440+AY441-AY442</f>
        <v>25392.857142857145</v>
      </c>
      <c r="AZ443" s="97">
        <f t="shared" ref="AZ443" si="1757">AZ440+AZ441-AZ442</f>
        <v>26178.571428571431</v>
      </c>
      <c r="BA443" s="97">
        <f t="shared" ref="BA443" si="1758">BA440+BA441-BA442</f>
        <v>26964.285714285717</v>
      </c>
      <c r="BB443" s="97">
        <f t="shared" ref="BB443" si="1759">BB440+BB441-BB442</f>
        <v>27750.000000000004</v>
      </c>
      <c r="BC443" s="97">
        <f t="shared" ref="BC443" si="1760">BC440+BC441-BC442</f>
        <v>28500.000000000004</v>
      </c>
      <c r="BD443" s="97">
        <f t="shared" ref="BD443" si="1761">BD440+BD441-BD442</f>
        <v>29250.000000000004</v>
      </c>
      <c r="BE443" s="97">
        <f t="shared" ref="BE443" si="1762">BE440+BE441-BE442</f>
        <v>30000.000000000004</v>
      </c>
      <c r="BF443" s="97">
        <f t="shared" ref="BF443" si="1763">BF440+BF441-BF442</f>
        <v>30714.285714285717</v>
      </c>
      <c r="BG443" s="97">
        <f t="shared" ref="BG443" si="1764">BG440+BG441-BG442</f>
        <v>31428.571428571431</v>
      </c>
      <c r="BH443" s="97">
        <f t="shared" ref="BH443" si="1765">BH440+BH441-BH442</f>
        <v>32142.857142857145</v>
      </c>
    </row>
    <row r="444" spans="3:60" ht="18" customHeight="1" x14ac:dyDescent="0.25">
      <c r="D444" s="95" t="s">
        <v>329</v>
      </c>
      <c r="G444" s="97">
        <f>SUM(G345,G358,G371,G384,G397,G410,G423,G436)</f>
        <v>0</v>
      </c>
      <c r="H444" s="97">
        <f t="shared" ref="H444:R444" si="1766">SUM(H345,H358,H371,H384,H397,H410,H423,H436)</f>
        <v>0</v>
      </c>
      <c r="I444" s="97">
        <f t="shared" si="1766"/>
        <v>0</v>
      </c>
      <c r="J444" s="97">
        <f t="shared" si="1766"/>
        <v>0</v>
      </c>
      <c r="K444" s="97">
        <f t="shared" si="1766"/>
        <v>0</v>
      </c>
      <c r="L444" s="97">
        <f t="shared" si="1766"/>
        <v>0</v>
      </c>
      <c r="M444" s="97">
        <f t="shared" si="1766"/>
        <v>0</v>
      </c>
      <c r="N444" s="97">
        <f t="shared" si="1766"/>
        <v>0</v>
      </c>
      <c r="O444" s="97">
        <f t="shared" si="1766"/>
        <v>0</v>
      </c>
      <c r="P444" s="97">
        <f t="shared" si="1766"/>
        <v>0</v>
      </c>
      <c r="Q444" s="97">
        <f t="shared" si="1766"/>
        <v>0</v>
      </c>
      <c r="R444" s="97">
        <f t="shared" si="1766"/>
        <v>0</v>
      </c>
      <c r="AB444" s="97">
        <f t="shared" ref="AB444:AM444" si="1767">SUM(AB345,AB358,AB371,AB384,AB397,AB410,AB423,AB436)</f>
        <v>35.714285714285715</v>
      </c>
      <c r="AC444" s="97">
        <f t="shared" si="1767"/>
        <v>35.714285714285715</v>
      </c>
      <c r="AD444" s="97">
        <f t="shared" si="1767"/>
        <v>35.714285714285715</v>
      </c>
      <c r="AE444" s="97">
        <f t="shared" si="1767"/>
        <v>83.333333333333343</v>
      </c>
      <c r="AF444" s="97">
        <f t="shared" si="1767"/>
        <v>83.333333333333343</v>
      </c>
      <c r="AG444" s="97">
        <f t="shared" si="1767"/>
        <v>83.333333333333343</v>
      </c>
      <c r="AH444" s="97">
        <f t="shared" si="1767"/>
        <v>154.76190476190476</v>
      </c>
      <c r="AI444" s="97">
        <f t="shared" si="1767"/>
        <v>154.76190476190476</v>
      </c>
      <c r="AJ444" s="97">
        <f t="shared" si="1767"/>
        <v>154.76190476190476</v>
      </c>
      <c r="AK444" s="97">
        <f t="shared" si="1767"/>
        <v>297.61904761904759</v>
      </c>
      <c r="AL444" s="97">
        <f t="shared" si="1767"/>
        <v>297.61904761904759</v>
      </c>
      <c r="AM444" s="97">
        <f t="shared" si="1767"/>
        <v>297.61904761904759</v>
      </c>
      <c r="AT444" s="135"/>
      <c r="AU444" s="135"/>
      <c r="AV444" s="135"/>
      <c r="AW444" s="97">
        <f t="shared" ref="AW444:BH444" si="1768">SUM(AW345,AW358,AW371,AW384,AW397,AW410,AW423,AW436)</f>
        <v>280.61224489795916</v>
      </c>
      <c r="AX444" s="97">
        <f t="shared" si="1768"/>
        <v>280.61224489795916</v>
      </c>
      <c r="AY444" s="97">
        <f t="shared" si="1768"/>
        <v>280.61224489795916</v>
      </c>
      <c r="AZ444" s="97">
        <f t="shared" si="1768"/>
        <v>328.23129251700675</v>
      </c>
      <c r="BA444" s="97">
        <f t="shared" si="1768"/>
        <v>328.23129251700675</v>
      </c>
      <c r="BB444" s="97">
        <f t="shared" si="1768"/>
        <v>328.23129251700675</v>
      </c>
      <c r="BC444" s="97">
        <f t="shared" si="1768"/>
        <v>399.65986394557819</v>
      </c>
      <c r="BD444" s="97">
        <f t="shared" si="1768"/>
        <v>399.65986394557819</v>
      </c>
      <c r="BE444" s="97">
        <f t="shared" si="1768"/>
        <v>399.65986394557819</v>
      </c>
      <c r="BF444" s="97">
        <f t="shared" si="1768"/>
        <v>542.51700680272108</v>
      </c>
      <c r="BG444" s="97">
        <f t="shared" si="1768"/>
        <v>542.51700680272108</v>
      </c>
      <c r="BH444" s="97">
        <f t="shared" si="1768"/>
        <v>542.51700680272108</v>
      </c>
    </row>
    <row r="445" spans="3:60" s="114" customFormat="1" ht="18" customHeight="1" x14ac:dyDescent="0.25">
      <c r="AB445" s="171"/>
      <c r="AD445" s="158"/>
      <c r="AE445" s="172"/>
      <c r="AF445" s="172"/>
      <c r="AG445" s="172"/>
      <c r="AH445" s="172"/>
      <c r="AI445" s="172"/>
      <c r="AJ445" s="172"/>
      <c r="AK445" s="172"/>
      <c r="AL445" s="172"/>
      <c r="AM445" s="172"/>
      <c r="AW445" s="171"/>
      <c r="AY445" s="158"/>
      <c r="AZ445" s="172"/>
      <c r="BA445" s="172"/>
      <c r="BB445" s="172"/>
      <c r="BC445" s="172"/>
      <c r="BD445" s="172"/>
      <c r="BE445" s="172"/>
      <c r="BF445" s="172"/>
      <c r="BG445" s="172"/>
      <c r="BH445" s="172"/>
    </row>
    <row r="446" spans="3:60" ht="18" customHeight="1" x14ac:dyDescent="0.25">
      <c r="AT446" s="135"/>
      <c r="AU446" s="135"/>
      <c r="AV446" s="135"/>
      <c r="AW446" s="135"/>
      <c r="AX446" s="135"/>
      <c r="AY446" s="135"/>
      <c r="AZ446" s="135"/>
      <c r="BA446" s="135"/>
    </row>
    <row r="447" spans="3:60" ht="18" customHeight="1" x14ac:dyDescent="0.25">
      <c r="AT447" s="135"/>
      <c r="AU447" s="135"/>
      <c r="AV447" s="135"/>
      <c r="AW447" s="135"/>
      <c r="AX447" s="135"/>
      <c r="AY447" s="135"/>
      <c r="AZ447" s="135"/>
      <c r="BA447" s="135"/>
    </row>
  </sheetData>
  <sheetProtection algorithmName="SHA-512" hashValue="0NyWSCqfvX/S9UPnYDfmC3w21SRwRoJn1uwT25xGh8RMl9GhQ+y1cION0G4KezQ4fQcAXpY1MtQHFWfoIxoHCA==" saltValue="5F2v6qWNHSjWSWgGHdvvBg==" spinCount="100000" sheet="1" objects="1" scenarios="1" formatCells="0" insertRows="0" selectLockedCells="1"/>
  <pageMargins left="0.25" right="0.25" top="0.5" bottom="0.5" header="0.25" footer="0.25"/>
  <pageSetup scale="58" fitToHeight="0" orientation="landscape" horizontalDpi="150" verticalDpi="150" r:id="rId1"/>
  <headerFooter>
    <oddFooter>&amp;L&amp;10&amp;F&amp;C&amp;10Page &amp;P of &amp;N&amp;R&amp;10&amp;D</oddFooter>
  </headerFooter>
  <colBreaks count="2" manualBreakCount="2">
    <brk id="26" max="32" man="1"/>
    <brk id="47" max="32"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CC"/>
  </sheetPr>
  <dimension ref="A1:BP89"/>
  <sheetViews>
    <sheetView zoomScale="70" zoomScaleNormal="70" workbookViewId="0">
      <pane xSplit="5" ySplit="3" topLeftCell="F4" activePane="bottomRight" state="frozen"/>
      <selection activeCell="V1" sqref="V1:V1048576"/>
      <selection pane="topRight" activeCell="V1" sqref="V1:V1048576"/>
      <selection pane="bottomLeft" activeCell="V1" sqref="V1:V1048576"/>
      <selection pane="bottomRight" activeCell="F4" sqref="F4"/>
    </sheetView>
  </sheetViews>
  <sheetFormatPr defaultColWidth="10.625" defaultRowHeight="15.75" customHeight="1" x14ac:dyDescent="0.25"/>
  <cols>
    <col min="1" max="4" width="2.625" style="7" customWidth="1"/>
    <col min="5" max="5" width="20.625" style="7" customWidth="1"/>
    <col min="6" max="6" width="2.625" style="7" customWidth="1"/>
    <col min="7" max="18" width="10.625" style="7"/>
    <col min="19" max="19" width="2.625" style="7" customWidth="1"/>
    <col min="20" max="23" width="10.625" style="7"/>
    <col min="24" max="24" width="2.625" style="7" customWidth="1"/>
    <col min="25" max="25" width="10.625" style="7"/>
    <col min="26" max="27" width="2.625" style="7" customWidth="1"/>
    <col min="28" max="39" width="10.625" style="7"/>
    <col min="40" max="40" width="2.625" style="7" customWidth="1"/>
    <col min="41" max="44" width="10.625" style="7"/>
    <col min="45" max="45" width="2.625" style="7" customWidth="1"/>
    <col min="46" max="46" width="10.625" style="7"/>
    <col min="47" max="48" width="2.625" style="7" customWidth="1"/>
    <col min="49" max="60" width="10.625" style="7"/>
    <col min="61" max="61" width="2.625" style="7" customWidth="1"/>
    <col min="62" max="65" width="10.625" style="7"/>
    <col min="66" max="66" width="2.625" style="7" customWidth="1"/>
    <col min="67" max="67" width="10.625" style="7"/>
    <col min="68" max="69" width="2.625" style="7" customWidth="1"/>
    <col min="70" max="16384" width="10.625" style="7"/>
  </cols>
  <sheetData>
    <row r="1" spans="1:67" ht="18" customHeight="1" x14ac:dyDescent="0.25">
      <c r="A1" s="12" t="str">
        <f ca="1">RIGHT(CELL("filename",$A$1),LEN(CELL("filename",$A$1))-FIND("]",CELL("filename",$A$1)))</f>
        <v>Financing</v>
      </c>
    </row>
    <row r="2" spans="1:67" ht="18" customHeight="1" x14ac:dyDescent="0.25"/>
    <row r="3" spans="1:67" ht="18" customHeight="1" x14ac:dyDescent="0.25">
      <c r="B3" s="7" t="s">
        <v>8</v>
      </c>
      <c r="G3" s="8">
        <f t="shared" ref="G3:R3" si="0">INDEX(Months,G$4)</f>
        <v>41275</v>
      </c>
      <c r="H3" s="8">
        <f t="shared" si="0"/>
        <v>41306</v>
      </c>
      <c r="I3" s="8">
        <f t="shared" si="0"/>
        <v>41334</v>
      </c>
      <c r="J3" s="8">
        <f t="shared" si="0"/>
        <v>41365</v>
      </c>
      <c r="K3" s="8">
        <f t="shared" si="0"/>
        <v>41395</v>
      </c>
      <c r="L3" s="8">
        <f t="shared" si="0"/>
        <v>41426</v>
      </c>
      <c r="M3" s="8">
        <f t="shared" si="0"/>
        <v>41456</v>
      </c>
      <c r="N3" s="8">
        <f t="shared" si="0"/>
        <v>41487</v>
      </c>
      <c r="O3" s="8">
        <f t="shared" si="0"/>
        <v>41518</v>
      </c>
      <c r="P3" s="8">
        <f t="shared" si="0"/>
        <v>41548</v>
      </c>
      <c r="Q3" s="8">
        <f t="shared" si="0"/>
        <v>41579</v>
      </c>
      <c r="R3" s="8">
        <f t="shared" si="0"/>
        <v>41609</v>
      </c>
      <c r="T3" s="67" t="str">
        <f>"1Q"&amp;TEXT(R3,"yy")</f>
        <v>1Q13</v>
      </c>
      <c r="U3" s="67" t="str">
        <f>"2Q"&amp;TEXT(R3,"yy")</f>
        <v>2Q13</v>
      </c>
      <c r="V3" s="67" t="str">
        <f>"3Q"&amp;TEXT(R3,"yy")</f>
        <v>3Q13</v>
      </c>
      <c r="W3" s="67" t="str">
        <f>"4Q"&amp;TEXT(R3,"yy")</f>
        <v>4Q13</v>
      </c>
      <c r="Y3" s="67" t="str">
        <f>"FY"&amp;TEXT(R3,"yy")</f>
        <v>FY13</v>
      </c>
      <c r="AB3" s="8">
        <f t="shared" ref="AB3:AM3" si="1">INDEX(Months,AB$4)</f>
        <v>41640</v>
      </c>
      <c r="AC3" s="8">
        <f t="shared" si="1"/>
        <v>41671</v>
      </c>
      <c r="AD3" s="8">
        <f t="shared" si="1"/>
        <v>41699</v>
      </c>
      <c r="AE3" s="8">
        <f t="shared" si="1"/>
        <v>41730</v>
      </c>
      <c r="AF3" s="8">
        <f t="shared" si="1"/>
        <v>41760</v>
      </c>
      <c r="AG3" s="8">
        <f t="shared" si="1"/>
        <v>41791</v>
      </c>
      <c r="AH3" s="8">
        <f t="shared" si="1"/>
        <v>41821</v>
      </c>
      <c r="AI3" s="8">
        <f t="shared" si="1"/>
        <v>41852</v>
      </c>
      <c r="AJ3" s="8">
        <f t="shared" si="1"/>
        <v>41883</v>
      </c>
      <c r="AK3" s="8">
        <f t="shared" si="1"/>
        <v>41913</v>
      </c>
      <c r="AL3" s="8">
        <f t="shared" si="1"/>
        <v>41944</v>
      </c>
      <c r="AM3" s="8">
        <f t="shared" si="1"/>
        <v>41974</v>
      </c>
      <c r="AO3" s="67" t="str">
        <f>"1Q"&amp;TEXT(AM3,"yy")</f>
        <v>1Q14</v>
      </c>
      <c r="AP3" s="67" t="str">
        <f>"2Q"&amp;TEXT(AM3,"yy")</f>
        <v>2Q14</v>
      </c>
      <c r="AQ3" s="67" t="str">
        <f>"3Q"&amp;TEXT(AM3,"yy")</f>
        <v>3Q14</v>
      </c>
      <c r="AR3" s="67" t="str">
        <f>"4Q"&amp;TEXT(AM3,"yy")</f>
        <v>4Q14</v>
      </c>
      <c r="AT3" s="67" t="str">
        <f>"FY"&amp;TEXT(AM3,"yy")</f>
        <v>FY14</v>
      </c>
      <c r="AW3" s="8">
        <f t="shared" ref="AW3:BH3" si="2">INDEX(Months,AW$4)</f>
        <v>42005</v>
      </c>
      <c r="AX3" s="8">
        <f t="shared" si="2"/>
        <v>42036</v>
      </c>
      <c r="AY3" s="8">
        <f t="shared" si="2"/>
        <v>42064</v>
      </c>
      <c r="AZ3" s="8">
        <f t="shared" si="2"/>
        <v>42095</v>
      </c>
      <c r="BA3" s="8">
        <f t="shared" si="2"/>
        <v>42125</v>
      </c>
      <c r="BB3" s="8">
        <f t="shared" si="2"/>
        <v>42156</v>
      </c>
      <c r="BC3" s="8">
        <f t="shared" si="2"/>
        <v>42186</v>
      </c>
      <c r="BD3" s="8">
        <f t="shared" si="2"/>
        <v>42217</v>
      </c>
      <c r="BE3" s="8">
        <f t="shared" si="2"/>
        <v>42248</v>
      </c>
      <c r="BF3" s="8">
        <f t="shared" si="2"/>
        <v>42278</v>
      </c>
      <c r="BG3" s="8">
        <f t="shared" si="2"/>
        <v>42309</v>
      </c>
      <c r="BH3" s="8">
        <f t="shared" si="2"/>
        <v>42339</v>
      </c>
      <c r="BJ3" s="67" t="str">
        <f>"1Q"&amp;TEXT(BH3,"yy")</f>
        <v>1Q15</v>
      </c>
      <c r="BK3" s="67" t="str">
        <f>"2Q"&amp;TEXT(BH3,"yy")</f>
        <v>2Q15</v>
      </c>
      <c r="BL3" s="67" t="str">
        <f>"3Q"&amp;TEXT(BH3,"yy")</f>
        <v>3Q15</v>
      </c>
      <c r="BM3" s="67" t="str">
        <f>"4Q"&amp;TEXT(BH3,"yy")</f>
        <v>4Q15</v>
      </c>
      <c r="BO3" s="67" t="str">
        <f>"FY"&amp;TEXT(BH3,"yy")</f>
        <v>FY15</v>
      </c>
    </row>
    <row r="4" spans="1:67" s="6" customFormat="1" ht="18" customHeight="1" x14ac:dyDescent="0.25">
      <c r="B4" s="10" t="s">
        <v>9</v>
      </c>
      <c r="G4" s="9">
        <v>1</v>
      </c>
      <c r="H4" s="9">
        <v>2</v>
      </c>
      <c r="I4" s="9">
        <v>3</v>
      </c>
      <c r="J4" s="9">
        <v>4</v>
      </c>
      <c r="K4" s="9">
        <v>5</v>
      </c>
      <c r="L4" s="9">
        <v>6</v>
      </c>
      <c r="M4" s="9">
        <v>7</v>
      </c>
      <c r="N4" s="9">
        <v>8</v>
      </c>
      <c r="O4" s="9">
        <v>9</v>
      </c>
      <c r="P4" s="9">
        <v>10</v>
      </c>
      <c r="Q4" s="9">
        <v>11</v>
      </c>
      <c r="R4" s="9">
        <v>12</v>
      </c>
      <c r="AB4" s="9">
        <v>13</v>
      </c>
      <c r="AC4" s="9">
        <v>14</v>
      </c>
      <c r="AD4" s="9">
        <v>15</v>
      </c>
      <c r="AE4" s="9">
        <v>16</v>
      </c>
      <c r="AF4" s="9">
        <v>17</v>
      </c>
      <c r="AG4" s="9">
        <v>18</v>
      </c>
      <c r="AH4" s="9">
        <v>19</v>
      </c>
      <c r="AI4" s="9">
        <v>20</v>
      </c>
      <c r="AJ4" s="9">
        <v>21</v>
      </c>
      <c r="AK4" s="9">
        <v>22</v>
      </c>
      <c r="AL4" s="9">
        <v>23</v>
      </c>
      <c r="AM4" s="9">
        <v>24</v>
      </c>
      <c r="AW4" s="9">
        <v>25</v>
      </c>
      <c r="AX4" s="9">
        <v>26</v>
      </c>
      <c r="AY4" s="9">
        <v>27</v>
      </c>
      <c r="AZ4" s="9">
        <v>28</v>
      </c>
      <c r="BA4" s="9">
        <v>29</v>
      </c>
      <c r="BB4" s="9">
        <v>30</v>
      </c>
      <c r="BC4" s="9">
        <v>31</v>
      </c>
      <c r="BD4" s="9">
        <v>32</v>
      </c>
      <c r="BE4" s="9">
        <v>33</v>
      </c>
      <c r="BF4" s="9">
        <v>34</v>
      </c>
      <c r="BG4" s="9">
        <v>35</v>
      </c>
      <c r="BH4" s="9">
        <v>36</v>
      </c>
    </row>
    <row r="5" spans="1:67" ht="18" customHeight="1" x14ac:dyDescent="0.25"/>
    <row r="6" spans="1:67" s="30" customFormat="1" ht="18" customHeight="1" x14ac:dyDescent="0.25">
      <c r="B6" s="30" t="s">
        <v>131</v>
      </c>
    </row>
    <row r="7" spans="1:67" s="30" customFormat="1" ht="18" customHeight="1" x14ac:dyDescent="0.25">
      <c r="C7" s="30" t="s">
        <v>115</v>
      </c>
    </row>
    <row r="8" spans="1:67" s="30" customFormat="1" ht="18" customHeight="1" x14ac:dyDescent="0.25">
      <c r="D8" s="30" t="s">
        <v>185</v>
      </c>
      <c r="G8" s="65">
        <f>G43</f>
        <v>5000</v>
      </c>
      <c r="H8" s="65">
        <f t="shared" ref="H8:R8" si="3">H43</f>
        <v>5000</v>
      </c>
      <c r="I8" s="65">
        <f t="shared" si="3"/>
        <v>5000</v>
      </c>
      <c r="J8" s="65">
        <f t="shared" si="3"/>
        <v>5000</v>
      </c>
      <c r="K8" s="65">
        <f t="shared" si="3"/>
        <v>5000</v>
      </c>
      <c r="L8" s="65">
        <f t="shared" si="3"/>
        <v>5000</v>
      </c>
      <c r="M8" s="65">
        <f t="shared" si="3"/>
        <v>5000</v>
      </c>
      <c r="N8" s="65">
        <f t="shared" si="3"/>
        <v>5000</v>
      </c>
      <c r="O8" s="65">
        <f t="shared" si="3"/>
        <v>5000</v>
      </c>
      <c r="P8" s="65">
        <f t="shared" si="3"/>
        <v>5000</v>
      </c>
      <c r="Q8" s="65">
        <f t="shared" si="3"/>
        <v>5000</v>
      </c>
      <c r="R8" s="65">
        <f t="shared" si="3"/>
        <v>5000</v>
      </c>
      <c r="S8" s="51"/>
      <c r="T8" s="65"/>
      <c r="U8" s="65"/>
      <c r="V8" s="65"/>
      <c r="W8" s="65"/>
      <c r="X8" s="65"/>
      <c r="Y8" s="65"/>
      <c r="Z8" s="51"/>
      <c r="AA8" s="51"/>
      <c r="AB8" s="65">
        <f>AB43</f>
        <v>5000</v>
      </c>
      <c r="AC8" s="65">
        <f t="shared" ref="AC8:AM8" si="4">AC43</f>
        <v>5000</v>
      </c>
      <c r="AD8" s="65">
        <f t="shared" si="4"/>
        <v>5000</v>
      </c>
      <c r="AE8" s="65">
        <f t="shared" si="4"/>
        <v>5000</v>
      </c>
      <c r="AF8" s="65">
        <f t="shared" si="4"/>
        <v>5000</v>
      </c>
      <c r="AG8" s="65">
        <f t="shared" si="4"/>
        <v>5000</v>
      </c>
      <c r="AH8" s="65">
        <f t="shared" si="4"/>
        <v>5000</v>
      </c>
      <c r="AI8" s="65">
        <f t="shared" si="4"/>
        <v>5000</v>
      </c>
      <c r="AJ8" s="65">
        <f t="shared" si="4"/>
        <v>5000</v>
      </c>
      <c r="AK8" s="65">
        <f t="shared" si="4"/>
        <v>5000</v>
      </c>
      <c r="AL8" s="65">
        <f t="shared" si="4"/>
        <v>5000</v>
      </c>
      <c r="AM8" s="65">
        <f t="shared" si="4"/>
        <v>5000</v>
      </c>
      <c r="AN8" s="51"/>
      <c r="AO8" s="65"/>
      <c r="AP8" s="65"/>
      <c r="AQ8" s="65"/>
      <c r="AR8" s="65"/>
      <c r="AS8" s="65"/>
      <c r="AT8" s="65"/>
      <c r="AU8" s="51"/>
      <c r="AV8" s="51"/>
      <c r="AW8" s="65">
        <f>AW43</f>
        <v>5000</v>
      </c>
      <c r="AX8" s="65">
        <f t="shared" ref="AX8:BH8" si="5">AX43</f>
        <v>5000</v>
      </c>
      <c r="AY8" s="65">
        <f t="shared" si="5"/>
        <v>5000</v>
      </c>
      <c r="AZ8" s="65">
        <f t="shared" si="5"/>
        <v>5000</v>
      </c>
      <c r="BA8" s="65">
        <f t="shared" si="5"/>
        <v>5000</v>
      </c>
      <c r="BB8" s="65">
        <f t="shared" si="5"/>
        <v>5000</v>
      </c>
      <c r="BC8" s="65">
        <f t="shared" si="5"/>
        <v>5000</v>
      </c>
      <c r="BD8" s="65">
        <f t="shared" si="5"/>
        <v>5000</v>
      </c>
      <c r="BE8" s="65">
        <f t="shared" si="5"/>
        <v>5000</v>
      </c>
      <c r="BF8" s="65">
        <f t="shared" si="5"/>
        <v>5000</v>
      </c>
      <c r="BG8" s="65">
        <f t="shared" si="5"/>
        <v>5000</v>
      </c>
      <c r="BH8" s="65">
        <f t="shared" si="5"/>
        <v>5000</v>
      </c>
      <c r="BI8" s="51"/>
      <c r="BJ8" s="65"/>
      <c r="BK8" s="65"/>
      <c r="BL8" s="65"/>
      <c r="BM8" s="65"/>
      <c r="BN8" s="65"/>
      <c r="BO8" s="65"/>
    </row>
    <row r="9" spans="1:67" s="30" customFormat="1" ht="18" customHeight="1" x14ac:dyDescent="0.25">
      <c r="D9" s="30" t="s">
        <v>198</v>
      </c>
      <c r="G9" s="65">
        <f>G41-G42</f>
        <v>0</v>
      </c>
      <c r="H9" s="65">
        <f t="shared" ref="H9:R9" si="6">H41-H42</f>
        <v>0</v>
      </c>
      <c r="I9" s="65">
        <f t="shared" si="6"/>
        <v>0</v>
      </c>
      <c r="J9" s="65">
        <f t="shared" si="6"/>
        <v>0</v>
      </c>
      <c r="K9" s="65">
        <f t="shared" si="6"/>
        <v>0</v>
      </c>
      <c r="L9" s="65">
        <f t="shared" si="6"/>
        <v>0</v>
      </c>
      <c r="M9" s="65">
        <f t="shared" si="6"/>
        <v>0</v>
      </c>
      <c r="N9" s="65">
        <f t="shared" si="6"/>
        <v>0</v>
      </c>
      <c r="O9" s="65">
        <f t="shared" si="6"/>
        <v>0</v>
      </c>
      <c r="P9" s="65">
        <f t="shared" si="6"/>
        <v>0</v>
      </c>
      <c r="Q9" s="65">
        <f t="shared" si="6"/>
        <v>0</v>
      </c>
      <c r="R9" s="65">
        <f t="shared" si="6"/>
        <v>0</v>
      </c>
      <c r="S9" s="51"/>
      <c r="T9" s="65"/>
      <c r="U9" s="65"/>
      <c r="V9" s="65"/>
      <c r="W9" s="65"/>
      <c r="X9" s="65"/>
      <c r="Y9" s="65"/>
      <c r="Z9" s="51"/>
      <c r="AA9" s="51"/>
      <c r="AB9" s="65">
        <f>AB41-AB42</f>
        <v>0</v>
      </c>
      <c r="AC9" s="65">
        <f t="shared" ref="AC9:AM9" si="7">AC41-AC42</f>
        <v>0</v>
      </c>
      <c r="AD9" s="65">
        <f t="shared" si="7"/>
        <v>0</v>
      </c>
      <c r="AE9" s="65">
        <f t="shared" si="7"/>
        <v>0</v>
      </c>
      <c r="AF9" s="65">
        <f t="shared" si="7"/>
        <v>0</v>
      </c>
      <c r="AG9" s="65">
        <f t="shared" si="7"/>
        <v>0</v>
      </c>
      <c r="AH9" s="65">
        <f t="shared" si="7"/>
        <v>0</v>
      </c>
      <c r="AI9" s="65">
        <f t="shared" si="7"/>
        <v>0</v>
      </c>
      <c r="AJ9" s="65">
        <f t="shared" si="7"/>
        <v>0</v>
      </c>
      <c r="AK9" s="65">
        <f t="shared" si="7"/>
        <v>0</v>
      </c>
      <c r="AL9" s="65">
        <f t="shared" si="7"/>
        <v>0</v>
      </c>
      <c r="AM9" s="65">
        <f t="shared" si="7"/>
        <v>0</v>
      </c>
      <c r="AN9" s="51"/>
      <c r="AO9" s="65"/>
      <c r="AP9" s="65"/>
      <c r="AQ9" s="65"/>
      <c r="AR9" s="65"/>
      <c r="AS9" s="65"/>
      <c r="AT9" s="65"/>
      <c r="AU9" s="51"/>
      <c r="AV9" s="51"/>
      <c r="AW9" s="65">
        <f>AW41-AW42</f>
        <v>0</v>
      </c>
      <c r="AX9" s="65">
        <f t="shared" ref="AX9:BH9" si="8">AX41-AX42</f>
        <v>0</v>
      </c>
      <c r="AY9" s="65">
        <f t="shared" si="8"/>
        <v>0</v>
      </c>
      <c r="AZ9" s="65">
        <f t="shared" si="8"/>
        <v>0</v>
      </c>
      <c r="BA9" s="65">
        <f t="shared" si="8"/>
        <v>0</v>
      </c>
      <c r="BB9" s="65">
        <f t="shared" si="8"/>
        <v>0</v>
      </c>
      <c r="BC9" s="65">
        <f t="shared" si="8"/>
        <v>0</v>
      </c>
      <c r="BD9" s="65">
        <f t="shared" si="8"/>
        <v>0</v>
      </c>
      <c r="BE9" s="65">
        <f t="shared" si="8"/>
        <v>0</v>
      </c>
      <c r="BF9" s="65">
        <f t="shared" si="8"/>
        <v>0</v>
      </c>
      <c r="BG9" s="65">
        <f t="shared" si="8"/>
        <v>0</v>
      </c>
      <c r="BH9" s="65">
        <f t="shared" si="8"/>
        <v>0</v>
      </c>
      <c r="BI9" s="51"/>
      <c r="BJ9" s="65"/>
      <c r="BK9" s="65"/>
      <c r="BL9" s="65"/>
      <c r="BM9" s="65"/>
      <c r="BN9" s="65"/>
      <c r="BO9" s="65"/>
    </row>
    <row r="10" spans="1:67" s="30" customFormat="1" ht="18" customHeight="1" x14ac:dyDescent="0.25">
      <c r="D10" s="30" t="s">
        <v>192</v>
      </c>
      <c r="G10" s="65">
        <f>G45</f>
        <v>20000</v>
      </c>
      <c r="H10" s="65">
        <f t="shared" ref="H10:R10" si="9">H45</f>
        <v>20000</v>
      </c>
      <c r="I10" s="65">
        <f t="shared" si="9"/>
        <v>20000</v>
      </c>
      <c r="J10" s="65">
        <f t="shared" si="9"/>
        <v>20000</v>
      </c>
      <c r="K10" s="65">
        <f t="shared" si="9"/>
        <v>20000</v>
      </c>
      <c r="L10" s="65">
        <f t="shared" si="9"/>
        <v>20000</v>
      </c>
      <c r="M10" s="65">
        <f t="shared" si="9"/>
        <v>20000</v>
      </c>
      <c r="N10" s="65">
        <f t="shared" si="9"/>
        <v>20000</v>
      </c>
      <c r="O10" s="65">
        <f t="shared" si="9"/>
        <v>20000</v>
      </c>
      <c r="P10" s="65">
        <f t="shared" si="9"/>
        <v>20000</v>
      </c>
      <c r="Q10" s="65">
        <f t="shared" si="9"/>
        <v>20000</v>
      </c>
      <c r="R10" s="65">
        <f t="shared" si="9"/>
        <v>20000</v>
      </c>
      <c r="S10" s="51"/>
      <c r="T10" s="65"/>
      <c r="U10" s="65"/>
      <c r="V10" s="65"/>
      <c r="W10" s="65"/>
      <c r="X10" s="65"/>
      <c r="Y10" s="65"/>
      <c r="Z10" s="51"/>
      <c r="AA10" s="51"/>
      <c r="AB10" s="65">
        <f>AB45</f>
        <v>20000</v>
      </c>
      <c r="AC10" s="65">
        <f t="shared" ref="AC10:AM10" si="10">AC45</f>
        <v>20000</v>
      </c>
      <c r="AD10" s="65">
        <f t="shared" si="10"/>
        <v>20000</v>
      </c>
      <c r="AE10" s="65">
        <f t="shared" si="10"/>
        <v>20000</v>
      </c>
      <c r="AF10" s="65">
        <f t="shared" si="10"/>
        <v>20000</v>
      </c>
      <c r="AG10" s="65">
        <f t="shared" si="10"/>
        <v>20000</v>
      </c>
      <c r="AH10" s="65">
        <f t="shared" si="10"/>
        <v>20000</v>
      </c>
      <c r="AI10" s="65">
        <f t="shared" si="10"/>
        <v>20000</v>
      </c>
      <c r="AJ10" s="65">
        <f t="shared" si="10"/>
        <v>20000</v>
      </c>
      <c r="AK10" s="65">
        <f t="shared" si="10"/>
        <v>20000</v>
      </c>
      <c r="AL10" s="65">
        <f t="shared" si="10"/>
        <v>20000</v>
      </c>
      <c r="AM10" s="65">
        <f t="shared" si="10"/>
        <v>20000</v>
      </c>
      <c r="AN10" s="51"/>
      <c r="AO10" s="65"/>
      <c r="AP10" s="65"/>
      <c r="AQ10" s="65"/>
      <c r="AR10" s="65"/>
      <c r="AS10" s="65"/>
      <c r="AT10" s="65"/>
      <c r="AU10" s="51"/>
      <c r="AV10" s="51"/>
      <c r="AW10" s="65">
        <f>AW45</f>
        <v>20000</v>
      </c>
      <c r="AX10" s="65">
        <f t="shared" ref="AX10:BH10" si="11">AX45</f>
        <v>20000</v>
      </c>
      <c r="AY10" s="65">
        <f t="shared" si="11"/>
        <v>20000</v>
      </c>
      <c r="AZ10" s="65">
        <f t="shared" si="11"/>
        <v>20000</v>
      </c>
      <c r="BA10" s="65">
        <f t="shared" si="11"/>
        <v>20000</v>
      </c>
      <c r="BB10" s="65">
        <f t="shared" si="11"/>
        <v>20000</v>
      </c>
      <c r="BC10" s="65">
        <f t="shared" si="11"/>
        <v>20000</v>
      </c>
      <c r="BD10" s="65">
        <f t="shared" si="11"/>
        <v>20000</v>
      </c>
      <c r="BE10" s="65">
        <f t="shared" si="11"/>
        <v>20000</v>
      </c>
      <c r="BF10" s="65">
        <f t="shared" si="11"/>
        <v>20000</v>
      </c>
      <c r="BG10" s="65">
        <f t="shared" si="11"/>
        <v>20000</v>
      </c>
      <c r="BH10" s="65">
        <f t="shared" si="11"/>
        <v>20000</v>
      </c>
      <c r="BI10" s="51"/>
      <c r="BJ10" s="65"/>
      <c r="BK10" s="65"/>
      <c r="BL10" s="65"/>
      <c r="BM10" s="65"/>
      <c r="BN10" s="65"/>
      <c r="BO10" s="65"/>
    </row>
    <row r="11" spans="1:67" s="30" customFormat="1" ht="18" customHeight="1" x14ac:dyDescent="0.25">
      <c r="E11" s="30" t="s">
        <v>341</v>
      </c>
      <c r="G11" s="65"/>
      <c r="H11" s="65"/>
      <c r="I11" s="65"/>
      <c r="J11" s="65"/>
      <c r="K11" s="65"/>
      <c r="L11" s="65"/>
      <c r="M11" s="65"/>
      <c r="N11" s="65"/>
      <c r="O11" s="65"/>
      <c r="P11" s="65"/>
      <c r="Q11" s="65"/>
      <c r="R11" s="65"/>
      <c r="S11" s="51"/>
      <c r="T11" s="65">
        <f>T46</f>
        <v>20000</v>
      </c>
      <c r="U11" s="65">
        <f>U46</f>
        <v>20000</v>
      </c>
      <c r="V11" s="65">
        <f>V46</f>
        <v>20000</v>
      </c>
      <c r="W11" s="65">
        <f>W46</f>
        <v>20000</v>
      </c>
      <c r="X11" s="65"/>
      <c r="Y11" s="65">
        <f>Y46</f>
        <v>20000</v>
      </c>
      <c r="Z11" s="51"/>
      <c r="AA11" s="51"/>
      <c r="AB11" s="65"/>
      <c r="AC11" s="65"/>
      <c r="AD11" s="65"/>
      <c r="AE11" s="65"/>
      <c r="AF11" s="65"/>
      <c r="AG11" s="65"/>
      <c r="AH11" s="65"/>
      <c r="AI11" s="65"/>
      <c r="AJ11" s="65"/>
      <c r="AK11" s="65"/>
      <c r="AL11" s="65"/>
      <c r="AM11" s="65"/>
      <c r="AN11" s="51"/>
      <c r="AO11" s="65">
        <f>AO46</f>
        <v>20000</v>
      </c>
      <c r="AP11" s="65">
        <f t="shared" ref="AP11:AT11" si="12">AP46</f>
        <v>20000</v>
      </c>
      <c r="AQ11" s="65">
        <f t="shared" si="12"/>
        <v>20000</v>
      </c>
      <c r="AR11" s="65">
        <f t="shared" si="12"/>
        <v>20000</v>
      </c>
      <c r="AS11" s="65"/>
      <c r="AT11" s="65">
        <f t="shared" si="12"/>
        <v>20000</v>
      </c>
      <c r="AU11" s="51"/>
      <c r="AV11" s="51"/>
      <c r="AW11" s="65"/>
      <c r="AX11" s="65"/>
      <c r="AY11" s="65"/>
      <c r="AZ11" s="65"/>
      <c r="BA11" s="65"/>
      <c r="BB11" s="65"/>
      <c r="BC11" s="65"/>
      <c r="BD11" s="65"/>
      <c r="BE11" s="65"/>
      <c r="BF11" s="65"/>
      <c r="BG11" s="65"/>
      <c r="BH11" s="65"/>
      <c r="BI11" s="51"/>
      <c r="BJ11" s="65">
        <f>BJ46</f>
        <v>20000</v>
      </c>
      <c r="BK11" s="65">
        <f t="shared" ref="BK11:BO11" si="13">BK46</f>
        <v>20000</v>
      </c>
      <c r="BL11" s="65">
        <f t="shared" si="13"/>
        <v>20000</v>
      </c>
      <c r="BM11" s="65">
        <f t="shared" si="13"/>
        <v>20000</v>
      </c>
      <c r="BN11" s="65"/>
      <c r="BO11" s="65">
        <f t="shared" si="13"/>
        <v>20000</v>
      </c>
    </row>
    <row r="12" spans="1:67" s="30" customFormat="1" ht="18" customHeight="1" x14ac:dyDescent="0.25">
      <c r="D12" s="30" t="s">
        <v>193</v>
      </c>
      <c r="G12" s="65">
        <f>G48</f>
        <v>0</v>
      </c>
      <c r="H12" s="65">
        <f t="shared" ref="H12:R12" si="14">H48</f>
        <v>0</v>
      </c>
      <c r="I12" s="65">
        <f t="shared" si="14"/>
        <v>1000</v>
      </c>
      <c r="J12" s="65">
        <f t="shared" si="14"/>
        <v>0</v>
      </c>
      <c r="K12" s="65">
        <f t="shared" si="14"/>
        <v>0</v>
      </c>
      <c r="L12" s="65">
        <f t="shared" si="14"/>
        <v>1000</v>
      </c>
      <c r="M12" s="65">
        <f t="shared" si="14"/>
        <v>0</v>
      </c>
      <c r="N12" s="65">
        <f t="shared" si="14"/>
        <v>0</v>
      </c>
      <c r="O12" s="65">
        <f t="shared" si="14"/>
        <v>1000</v>
      </c>
      <c r="P12" s="65">
        <f t="shared" si="14"/>
        <v>0</v>
      </c>
      <c r="Q12" s="65">
        <f t="shared" si="14"/>
        <v>0</v>
      </c>
      <c r="R12" s="65">
        <f t="shared" si="14"/>
        <v>1000</v>
      </c>
      <c r="S12" s="51"/>
      <c r="T12" s="65"/>
      <c r="U12" s="65"/>
      <c r="V12" s="65"/>
      <c r="W12" s="65"/>
      <c r="X12" s="65"/>
      <c r="Y12" s="65"/>
      <c r="Z12" s="51"/>
      <c r="AA12" s="51"/>
      <c r="AB12" s="65">
        <f>AB48</f>
        <v>0</v>
      </c>
      <c r="AC12" s="65">
        <f t="shared" ref="AC12:AM12" si="15">AC48</f>
        <v>0</v>
      </c>
      <c r="AD12" s="65">
        <f t="shared" si="15"/>
        <v>1000</v>
      </c>
      <c r="AE12" s="65">
        <f t="shared" si="15"/>
        <v>0</v>
      </c>
      <c r="AF12" s="65">
        <f t="shared" si="15"/>
        <v>0</v>
      </c>
      <c r="AG12" s="65">
        <f t="shared" si="15"/>
        <v>1000</v>
      </c>
      <c r="AH12" s="65">
        <f t="shared" si="15"/>
        <v>0</v>
      </c>
      <c r="AI12" s="65">
        <f t="shared" si="15"/>
        <v>0</v>
      </c>
      <c r="AJ12" s="65">
        <f t="shared" si="15"/>
        <v>1000</v>
      </c>
      <c r="AK12" s="65">
        <f t="shared" si="15"/>
        <v>0</v>
      </c>
      <c r="AL12" s="65">
        <f t="shared" si="15"/>
        <v>0</v>
      </c>
      <c r="AM12" s="65">
        <f t="shared" si="15"/>
        <v>1000</v>
      </c>
      <c r="AN12" s="51"/>
      <c r="AO12" s="65"/>
      <c r="AP12" s="65"/>
      <c r="AQ12" s="65"/>
      <c r="AR12" s="65"/>
      <c r="AS12" s="65"/>
      <c r="AT12" s="65"/>
      <c r="AU12" s="51"/>
      <c r="AV12" s="51"/>
      <c r="AW12" s="65">
        <f>AW48</f>
        <v>0</v>
      </c>
      <c r="AX12" s="65">
        <f t="shared" ref="AX12:BH12" si="16">AX48</f>
        <v>0</v>
      </c>
      <c r="AY12" s="65">
        <f t="shared" si="16"/>
        <v>1000</v>
      </c>
      <c r="AZ12" s="65">
        <f t="shared" si="16"/>
        <v>0</v>
      </c>
      <c r="BA12" s="65">
        <f t="shared" si="16"/>
        <v>0</v>
      </c>
      <c r="BB12" s="65">
        <f t="shared" si="16"/>
        <v>1000</v>
      </c>
      <c r="BC12" s="65">
        <f t="shared" si="16"/>
        <v>0</v>
      </c>
      <c r="BD12" s="65">
        <f t="shared" si="16"/>
        <v>0</v>
      </c>
      <c r="BE12" s="65">
        <f t="shared" si="16"/>
        <v>1000</v>
      </c>
      <c r="BF12" s="65">
        <f t="shared" si="16"/>
        <v>0</v>
      </c>
      <c r="BG12" s="65">
        <f t="shared" si="16"/>
        <v>0</v>
      </c>
      <c r="BH12" s="65">
        <f t="shared" si="16"/>
        <v>1000</v>
      </c>
      <c r="BI12" s="51"/>
      <c r="BJ12" s="65"/>
      <c r="BK12" s="65"/>
      <c r="BL12" s="65"/>
      <c r="BM12" s="65"/>
      <c r="BN12" s="65"/>
      <c r="BO12" s="65"/>
    </row>
    <row r="13" spans="1:67" s="30" customFormat="1" ht="18" customHeight="1" x14ac:dyDescent="0.25">
      <c r="D13" s="30" t="s">
        <v>116</v>
      </c>
      <c r="G13" s="65">
        <f>G55</f>
        <v>103810.66</v>
      </c>
      <c r="H13" s="65">
        <f t="shared" ref="H13:R13" si="17">H55</f>
        <v>104548.17978021334</v>
      </c>
      <c r="I13" s="65">
        <f t="shared" si="17"/>
        <v>104376.39364088625</v>
      </c>
      <c r="J13" s="65">
        <f t="shared" si="17"/>
        <v>105259.06896966141</v>
      </c>
      <c r="K13" s="65">
        <f t="shared" si="17"/>
        <v>106173.01942804361</v>
      </c>
      <c r="L13" s="65">
        <f t="shared" si="17"/>
        <v>106137.45102407553</v>
      </c>
      <c r="M13" s="65">
        <f t="shared" si="17"/>
        <v>107084.26919732265</v>
      </c>
      <c r="N13" s="65">
        <f t="shared" si="17"/>
        <v>108114.58059373536</v>
      </c>
      <c r="O13" s="65">
        <f t="shared" si="17"/>
        <v>108196.04352238882</v>
      </c>
      <c r="P13" s="65">
        <f t="shared" si="17"/>
        <v>109309.35877781108</v>
      </c>
      <c r="Q13" s="65">
        <f t="shared" si="17"/>
        <v>110553.74859246331</v>
      </c>
      <c r="R13" s="65">
        <f t="shared" si="17"/>
        <v>110799.34813630434</v>
      </c>
      <c r="S13" s="51"/>
      <c r="T13" s="65"/>
      <c r="U13" s="65"/>
      <c r="V13" s="65"/>
      <c r="W13" s="65"/>
      <c r="X13" s="65"/>
      <c r="Y13" s="65"/>
      <c r="Z13" s="51"/>
      <c r="AA13" s="51"/>
      <c r="AB13" s="65">
        <f>AB55</f>
        <v>112005.09975534528</v>
      </c>
      <c r="AC13" s="65">
        <f t="shared" ref="AC13:AM13" si="18">AC55</f>
        <v>113376.11773174035</v>
      </c>
      <c r="AD13" s="65">
        <f t="shared" si="18"/>
        <v>113637.64346664495</v>
      </c>
      <c r="AE13" s="65">
        <f t="shared" si="18"/>
        <v>114989.77145928371</v>
      </c>
      <c r="AF13" s="65">
        <f t="shared" si="18"/>
        <v>116335.76249082398</v>
      </c>
      <c r="AG13" s="65">
        <f t="shared" si="18"/>
        <v>116729.01956265935</v>
      </c>
      <c r="AH13" s="65">
        <f t="shared" si="18"/>
        <v>118035.41316706652</v>
      </c>
      <c r="AI13" s="65">
        <f t="shared" si="18"/>
        <v>119399.1626501383</v>
      </c>
      <c r="AJ13" s="65">
        <f t="shared" si="18"/>
        <v>119793.91504095856</v>
      </c>
      <c r="AK13" s="65">
        <f t="shared" si="18"/>
        <v>121216.20070753081</v>
      </c>
      <c r="AL13" s="65">
        <f t="shared" si="18"/>
        <v>122701.6914967414</v>
      </c>
      <c r="AM13" s="65">
        <f t="shared" si="18"/>
        <v>123221.57647076406</v>
      </c>
      <c r="AN13" s="51"/>
      <c r="AO13" s="65"/>
      <c r="AP13" s="65"/>
      <c r="AQ13" s="65"/>
      <c r="AR13" s="65"/>
      <c r="AS13" s="65"/>
      <c r="AT13" s="65"/>
      <c r="AU13" s="51"/>
      <c r="AV13" s="51"/>
      <c r="AW13" s="65">
        <f>AW55</f>
        <v>124998.35833088518</v>
      </c>
      <c r="AX13" s="65">
        <f t="shared" ref="AX13:BH13" si="19">AX55</f>
        <v>126928.44509995225</v>
      </c>
      <c r="AY13" s="65">
        <f t="shared" si="19"/>
        <v>127840.63783993412</v>
      </c>
      <c r="AZ13" s="65">
        <f t="shared" si="19"/>
        <v>129766.30302732778</v>
      </c>
      <c r="BA13" s="65">
        <f t="shared" si="19"/>
        <v>131755.86285696537</v>
      </c>
      <c r="BB13" s="65">
        <f t="shared" si="19"/>
        <v>132786.54414342664</v>
      </c>
      <c r="BC13" s="65">
        <f t="shared" si="19"/>
        <v>134778.40232879305</v>
      </c>
      <c r="BD13" s="65">
        <f t="shared" si="19"/>
        <v>136842.62278750268</v>
      </c>
      <c r="BE13" s="65">
        <f t="shared" si="19"/>
        <v>137955.27747781668</v>
      </c>
      <c r="BF13" s="65">
        <f t="shared" si="19"/>
        <v>140080.97957691943</v>
      </c>
      <c r="BG13" s="65">
        <f t="shared" si="19"/>
        <v>142293.53162997329</v>
      </c>
      <c r="BH13" s="65">
        <f t="shared" si="19"/>
        <v>143560.15735420966</v>
      </c>
      <c r="BI13" s="51"/>
      <c r="BJ13" s="65"/>
      <c r="BK13" s="65"/>
      <c r="BL13" s="65"/>
      <c r="BM13" s="65"/>
      <c r="BN13" s="65"/>
      <c r="BO13" s="65"/>
    </row>
    <row r="14" spans="1:67" s="30" customFormat="1" ht="18" customHeight="1" x14ac:dyDescent="0.25">
      <c r="G14" s="65"/>
      <c r="H14" s="65"/>
      <c r="I14" s="65"/>
      <c r="J14" s="65"/>
      <c r="K14" s="65"/>
      <c r="L14" s="65"/>
      <c r="M14" s="65"/>
      <c r="N14" s="65"/>
      <c r="O14" s="65"/>
      <c r="P14" s="65"/>
      <c r="Q14" s="65"/>
      <c r="R14" s="65"/>
      <c r="S14" s="51"/>
      <c r="T14" s="65"/>
      <c r="U14" s="65"/>
      <c r="V14" s="65"/>
      <c r="W14" s="65"/>
      <c r="X14" s="65"/>
      <c r="Y14" s="65"/>
      <c r="Z14" s="51"/>
      <c r="AA14" s="51"/>
      <c r="AB14" s="65"/>
      <c r="AC14" s="65"/>
      <c r="AD14" s="65"/>
      <c r="AE14" s="65"/>
      <c r="AF14" s="65"/>
      <c r="AG14" s="65"/>
      <c r="AH14" s="65"/>
      <c r="AI14" s="65"/>
      <c r="AJ14" s="65"/>
      <c r="AK14" s="65"/>
      <c r="AL14" s="65"/>
      <c r="AM14" s="65"/>
      <c r="AN14" s="51"/>
      <c r="AO14" s="65"/>
      <c r="AP14" s="65"/>
      <c r="AQ14" s="65"/>
      <c r="AR14" s="65"/>
      <c r="AS14" s="65"/>
      <c r="AT14" s="65"/>
      <c r="AU14" s="51"/>
      <c r="AV14" s="51"/>
      <c r="AW14" s="65"/>
      <c r="AX14" s="65"/>
      <c r="AY14" s="65"/>
      <c r="AZ14" s="65"/>
      <c r="BA14" s="65"/>
      <c r="BB14" s="65"/>
      <c r="BC14" s="65"/>
      <c r="BD14" s="65"/>
      <c r="BE14" s="65"/>
      <c r="BF14" s="65"/>
      <c r="BG14" s="65"/>
      <c r="BH14" s="65"/>
      <c r="BI14" s="51"/>
      <c r="BJ14" s="65"/>
      <c r="BK14" s="65"/>
      <c r="BL14" s="65"/>
      <c r="BM14" s="65"/>
      <c r="BN14" s="65"/>
      <c r="BO14" s="65"/>
    </row>
    <row r="15" spans="1:67" s="30" customFormat="1" ht="18" customHeight="1" x14ac:dyDescent="0.25">
      <c r="C15" s="30" t="s">
        <v>194</v>
      </c>
      <c r="G15" s="65"/>
      <c r="H15" s="65"/>
      <c r="I15" s="65"/>
      <c r="J15" s="65"/>
      <c r="K15" s="65"/>
      <c r="L15" s="65"/>
      <c r="M15" s="65"/>
      <c r="N15" s="65"/>
      <c r="O15" s="65"/>
      <c r="P15" s="65"/>
      <c r="Q15" s="65"/>
      <c r="R15" s="65"/>
      <c r="S15" s="51"/>
      <c r="T15" s="65"/>
      <c r="U15" s="65"/>
      <c r="V15" s="65"/>
      <c r="W15" s="65"/>
      <c r="X15" s="65"/>
      <c r="Y15" s="65"/>
      <c r="Z15" s="51"/>
      <c r="AA15" s="51"/>
      <c r="AB15" s="65"/>
      <c r="AC15" s="65"/>
      <c r="AD15" s="65"/>
      <c r="AE15" s="65"/>
      <c r="AF15" s="65"/>
      <c r="AG15" s="65"/>
      <c r="AH15" s="65"/>
      <c r="AI15" s="65"/>
      <c r="AJ15" s="65"/>
      <c r="AK15" s="65"/>
      <c r="AL15" s="65"/>
      <c r="AM15" s="65"/>
      <c r="AN15" s="51"/>
      <c r="AO15" s="65"/>
      <c r="AP15" s="65"/>
      <c r="AQ15" s="65"/>
      <c r="AR15" s="65"/>
      <c r="AS15" s="65"/>
      <c r="AT15" s="65"/>
      <c r="AU15" s="51"/>
      <c r="AV15" s="51"/>
      <c r="AW15" s="65"/>
      <c r="AX15" s="65"/>
      <c r="AY15" s="65"/>
      <c r="AZ15" s="65"/>
      <c r="BA15" s="65"/>
      <c r="BB15" s="65"/>
      <c r="BC15" s="65"/>
      <c r="BD15" s="65"/>
      <c r="BE15" s="65"/>
      <c r="BF15" s="65"/>
      <c r="BG15" s="65"/>
      <c r="BH15" s="65"/>
      <c r="BI15" s="51"/>
      <c r="BJ15" s="65"/>
      <c r="BK15" s="65"/>
      <c r="BL15" s="65"/>
      <c r="BM15" s="65"/>
      <c r="BN15" s="65"/>
      <c r="BO15" s="65"/>
    </row>
    <row r="16" spans="1:67" s="30" customFormat="1" ht="18" customHeight="1" x14ac:dyDescent="0.25">
      <c r="D16" s="30" t="s">
        <v>195</v>
      </c>
      <c r="G16" s="65">
        <f>G64</f>
        <v>200000</v>
      </c>
      <c r="H16" s="65">
        <f t="shared" ref="H16:R16" si="20">H64</f>
        <v>199465.78446978665</v>
      </c>
      <c r="I16" s="65">
        <f t="shared" si="20"/>
        <v>199935.15845911374</v>
      </c>
      <c r="J16" s="65">
        <f t="shared" si="20"/>
        <v>199346.74040533855</v>
      </c>
      <c r="K16" s="65">
        <f t="shared" si="20"/>
        <v>198670.89842195637</v>
      </c>
      <c r="L16" s="65">
        <f t="shared" si="20"/>
        <v>199011.05557592446</v>
      </c>
      <c r="M16" s="65">
        <f t="shared" si="20"/>
        <v>198347.13845267735</v>
      </c>
      <c r="N16" s="65">
        <f t="shared" si="20"/>
        <v>197555.41350626462</v>
      </c>
      <c r="O16" s="65">
        <f t="shared" si="20"/>
        <v>197752.25392761116</v>
      </c>
      <c r="P16" s="65">
        <f t="shared" si="20"/>
        <v>196875.1082721889</v>
      </c>
      <c r="Q16" s="65">
        <f t="shared" si="20"/>
        <v>195871.96695753667</v>
      </c>
      <c r="R16" s="65">
        <f t="shared" si="20"/>
        <v>195974.77283869564</v>
      </c>
      <c r="S16" s="51"/>
      <c r="T16" s="65"/>
      <c r="U16" s="65"/>
      <c r="V16" s="65"/>
      <c r="W16" s="65"/>
      <c r="X16" s="65"/>
      <c r="Y16" s="65"/>
      <c r="Z16" s="51"/>
      <c r="AA16" s="51"/>
      <c r="AB16" s="65">
        <f>AB64</f>
        <v>194843.60169227375</v>
      </c>
      <c r="AC16" s="65">
        <f t="shared" ref="AC16:AM16" si="21">AC64</f>
        <v>194652.70591349772</v>
      </c>
      <c r="AD16" s="65">
        <f t="shared" si="21"/>
        <v>194218.88697621218</v>
      </c>
      <c r="AE16" s="65">
        <f t="shared" si="21"/>
        <v>202221.81745024008</v>
      </c>
      <c r="AF16" s="65">
        <f t="shared" si="21"/>
        <v>200589.94768536647</v>
      </c>
      <c r="AG16" s="65">
        <f t="shared" si="21"/>
        <v>201742.94353019778</v>
      </c>
      <c r="AH16" s="65">
        <f t="shared" si="21"/>
        <v>199810.82718769537</v>
      </c>
      <c r="AI16" s="65">
        <f t="shared" si="21"/>
        <v>197847.36871652838</v>
      </c>
      <c r="AJ16" s="65">
        <f t="shared" si="21"/>
        <v>191873.93858761288</v>
      </c>
      <c r="AK16" s="65">
        <f t="shared" si="21"/>
        <v>189625.25470675493</v>
      </c>
      <c r="AL16" s="65">
        <f t="shared" si="21"/>
        <v>187286.83445325861</v>
      </c>
      <c r="AM16" s="65">
        <f t="shared" si="21"/>
        <v>186106.04626495024</v>
      </c>
      <c r="AN16" s="51"/>
      <c r="AO16" s="65"/>
      <c r="AP16" s="65"/>
      <c r="AQ16" s="65"/>
      <c r="AR16" s="65"/>
      <c r="AS16" s="65"/>
      <c r="AT16" s="65"/>
      <c r="AU16" s="51"/>
      <c r="AV16" s="51"/>
      <c r="AW16" s="65">
        <f>AW64</f>
        <v>184508.34073135973</v>
      </c>
      <c r="AX16" s="65">
        <f t="shared" ref="AX16:BH16" si="22">AX64</f>
        <v>183144.59028882327</v>
      </c>
      <c r="AY16" s="65">
        <f t="shared" si="22"/>
        <v>181493.913875372</v>
      </c>
      <c r="AZ16" s="65">
        <f t="shared" si="22"/>
        <v>178672.32263355659</v>
      </c>
      <c r="BA16" s="65">
        <f t="shared" si="22"/>
        <v>175789.15174949722</v>
      </c>
      <c r="BB16" s="65">
        <f t="shared" si="22"/>
        <v>173917.69440861419</v>
      </c>
      <c r="BC16" s="65">
        <f t="shared" si="22"/>
        <v>170890.01326406409</v>
      </c>
      <c r="BD16" s="65">
        <f t="shared" si="22"/>
        <v>167821.07984617079</v>
      </c>
      <c r="BE16" s="65">
        <f t="shared" si="22"/>
        <v>165713.67719667312</v>
      </c>
      <c r="BF16" s="65">
        <f t="shared" si="22"/>
        <v>162368.92166219623</v>
      </c>
      <c r="BG16" s="65">
        <f t="shared" si="22"/>
        <v>158942.7311737682</v>
      </c>
      <c r="BH16" s="65">
        <f t="shared" si="22"/>
        <v>156347.16701415772</v>
      </c>
      <c r="BI16" s="51"/>
      <c r="BJ16" s="65"/>
      <c r="BK16" s="65"/>
      <c r="BL16" s="65"/>
      <c r="BM16" s="65"/>
      <c r="BN16" s="65"/>
      <c r="BO16" s="65"/>
    </row>
    <row r="17" spans="1:68" s="30" customFormat="1" ht="18" customHeight="1" x14ac:dyDescent="0.25">
      <c r="D17" s="30" t="s">
        <v>125</v>
      </c>
      <c r="G17" s="65">
        <f>G64-G61</f>
        <v>0</v>
      </c>
      <c r="H17" s="65">
        <f t="shared" ref="H17:R17" si="23">H64-H61</f>
        <v>-534.21553021334694</v>
      </c>
      <c r="I17" s="65">
        <f t="shared" si="23"/>
        <v>469.37398932708311</v>
      </c>
      <c r="J17" s="65">
        <f t="shared" si="23"/>
        <v>-588.41805377518176</v>
      </c>
      <c r="K17" s="65">
        <f t="shared" si="23"/>
        <v>-675.84198338218266</v>
      </c>
      <c r="L17" s="65">
        <f t="shared" si="23"/>
        <v>340.1571539680881</v>
      </c>
      <c r="M17" s="65">
        <f t="shared" si="23"/>
        <v>-663.91712324711261</v>
      </c>
      <c r="N17" s="65">
        <f t="shared" si="23"/>
        <v>-791.72494641272351</v>
      </c>
      <c r="O17" s="65">
        <f t="shared" si="23"/>
        <v>196.8404213465401</v>
      </c>
      <c r="P17" s="65">
        <f t="shared" si="23"/>
        <v>-877.14565542226774</v>
      </c>
      <c r="Q17" s="65">
        <f t="shared" si="23"/>
        <v>-1003.1413146522245</v>
      </c>
      <c r="R17" s="65">
        <f t="shared" si="23"/>
        <v>102.80588115897262</v>
      </c>
      <c r="S17" s="51"/>
      <c r="T17" s="65"/>
      <c r="U17" s="65"/>
      <c r="V17" s="65"/>
      <c r="W17" s="65"/>
      <c r="X17" s="65"/>
      <c r="Y17" s="65"/>
      <c r="Z17" s="51"/>
      <c r="AA17" s="51"/>
      <c r="AB17" s="65">
        <f>AB64-AB61</f>
        <v>-1131.171146421897</v>
      </c>
      <c r="AC17" s="65">
        <f t="shared" ref="AC17:AM17" si="24">AC64-AC61</f>
        <v>-190.89577877603006</v>
      </c>
      <c r="AD17" s="65">
        <f t="shared" si="24"/>
        <v>-433.81893728554132</v>
      </c>
      <c r="AE17" s="65">
        <f t="shared" si="24"/>
        <v>8002.930474027904</v>
      </c>
      <c r="AF17" s="65">
        <f t="shared" si="24"/>
        <v>-1631.8697648736124</v>
      </c>
      <c r="AG17" s="65">
        <f t="shared" si="24"/>
        <v>1152.9958448313118</v>
      </c>
      <c r="AH17" s="65">
        <f t="shared" si="24"/>
        <v>-1932.1163425024133</v>
      </c>
      <c r="AI17" s="65">
        <f t="shared" si="24"/>
        <v>-1963.4584711669886</v>
      </c>
      <c r="AJ17" s="65">
        <f t="shared" si="24"/>
        <v>-5973.4301289154973</v>
      </c>
      <c r="AK17" s="65">
        <f t="shared" si="24"/>
        <v>-2248.6838808579487</v>
      </c>
      <c r="AL17" s="65">
        <f t="shared" si="24"/>
        <v>-2338.420253496326</v>
      </c>
      <c r="AM17" s="65">
        <f t="shared" si="24"/>
        <v>-1180.788188308361</v>
      </c>
      <c r="AN17" s="51"/>
      <c r="AO17" s="65"/>
      <c r="AP17" s="65"/>
      <c r="AQ17" s="65"/>
      <c r="AR17" s="65"/>
      <c r="AS17" s="65"/>
      <c r="AT17" s="65"/>
      <c r="AU17" s="51"/>
      <c r="AV17" s="51"/>
      <c r="AW17" s="65">
        <f>AW64-AW61</f>
        <v>-1597.705533590517</v>
      </c>
      <c r="AX17" s="65">
        <f t="shared" ref="AX17:BH17" si="25">AX64-AX61</f>
        <v>-1363.7504425364605</v>
      </c>
      <c r="AY17" s="65">
        <f t="shared" si="25"/>
        <v>-1650.6764134512632</v>
      </c>
      <c r="AZ17" s="65">
        <f t="shared" si="25"/>
        <v>-2821.5912418154185</v>
      </c>
      <c r="BA17" s="65">
        <f t="shared" si="25"/>
        <v>-2883.1708840593637</v>
      </c>
      <c r="BB17" s="65">
        <f t="shared" si="25"/>
        <v>-1871.4573408830329</v>
      </c>
      <c r="BC17" s="65">
        <f t="shared" si="25"/>
        <v>-3027.6811445500934</v>
      </c>
      <c r="BD17" s="65">
        <f t="shared" si="25"/>
        <v>-3068.9334178933059</v>
      </c>
      <c r="BE17" s="65">
        <f t="shared" si="25"/>
        <v>-2107.4026494976715</v>
      </c>
      <c r="BF17" s="65">
        <f t="shared" si="25"/>
        <v>-3344.7555344768916</v>
      </c>
      <c r="BG17" s="65">
        <f t="shared" si="25"/>
        <v>-3426.1904884280229</v>
      </c>
      <c r="BH17" s="65">
        <f t="shared" si="25"/>
        <v>-2595.5641596104833</v>
      </c>
      <c r="BI17" s="51"/>
      <c r="BJ17" s="65"/>
      <c r="BK17" s="65"/>
      <c r="BL17" s="65"/>
      <c r="BM17" s="65"/>
      <c r="BN17" s="65"/>
      <c r="BO17" s="65"/>
    </row>
    <row r="18" spans="1:68" s="30" customFormat="1" ht="18" customHeight="1" x14ac:dyDescent="0.25">
      <c r="D18" s="30" t="s">
        <v>196</v>
      </c>
      <c r="G18" s="65">
        <f>G78</f>
        <v>-1166.6666666666667</v>
      </c>
      <c r="H18" s="65">
        <f t="shared" ref="H18:R18" si="26">H78</f>
        <v>-1166.6666666666667</v>
      </c>
      <c r="I18" s="65">
        <f t="shared" si="26"/>
        <v>-1163.5504094070889</v>
      </c>
      <c r="J18" s="65">
        <f t="shared" si="26"/>
        <v>-1166.2884243448302</v>
      </c>
      <c r="K18" s="65">
        <f t="shared" si="26"/>
        <v>-1162.8559856978084</v>
      </c>
      <c r="L18" s="65">
        <f t="shared" si="26"/>
        <v>-1158.9135741280788</v>
      </c>
      <c r="M18" s="65">
        <f t="shared" si="26"/>
        <v>-1160.8978241928928</v>
      </c>
      <c r="N18" s="65">
        <f t="shared" si="26"/>
        <v>-1157.0249743072845</v>
      </c>
      <c r="O18" s="65">
        <f t="shared" si="26"/>
        <v>-1152.4065787865436</v>
      </c>
      <c r="P18" s="65">
        <f t="shared" si="26"/>
        <v>-1153.5548145777318</v>
      </c>
      <c r="Q18" s="65">
        <f t="shared" si="26"/>
        <v>-1148.4381315877686</v>
      </c>
      <c r="R18" s="65">
        <f t="shared" si="26"/>
        <v>-1142.586473918964</v>
      </c>
      <c r="S18" s="51"/>
      <c r="T18" s="65"/>
      <c r="U18" s="65"/>
      <c r="V18" s="65"/>
      <c r="W18" s="65"/>
      <c r="X18" s="65"/>
      <c r="Y18" s="65"/>
      <c r="Z18" s="51"/>
      <c r="AA18" s="51"/>
      <c r="AB18" s="65">
        <f>AB78</f>
        <v>-1143.1861748923914</v>
      </c>
      <c r="AC18" s="65">
        <f t="shared" ref="AC18:AM18" si="27">AC78</f>
        <v>-1136.5876765382636</v>
      </c>
      <c r="AD18" s="65">
        <f t="shared" si="27"/>
        <v>-1135.4741178287368</v>
      </c>
      <c r="AE18" s="65">
        <f t="shared" si="27"/>
        <v>-1132.9435073612378</v>
      </c>
      <c r="AF18" s="65">
        <f t="shared" si="27"/>
        <v>-1179.6272684597338</v>
      </c>
      <c r="AG18" s="65">
        <f t="shared" si="27"/>
        <v>-1170.1080281646377</v>
      </c>
      <c r="AH18" s="65">
        <f t="shared" si="27"/>
        <v>-1176.8338372594872</v>
      </c>
      <c r="AI18" s="65">
        <f t="shared" si="27"/>
        <v>-1165.5631585948897</v>
      </c>
      <c r="AJ18" s="65">
        <f t="shared" si="27"/>
        <v>-1154.1096508464157</v>
      </c>
      <c r="AK18" s="65">
        <f t="shared" si="27"/>
        <v>-1119.2646417610752</v>
      </c>
      <c r="AL18" s="65">
        <f t="shared" si="27"/>
        <v>-1106.1473191227371</v>
      </c>
      <c r="AM18" s="65">
        <f t="shared" si="27"/>
        <v>-1092.5065343106753</v>
      </c>
      <c r="AN18" s="51"/>
      <c r="AO18" s="65"/>
      <c r="AP18" s="65"/>
      <c r="AQ18" s="65"/>
      <c r="AR18" s="65"/>
      <c r="AS18" s="65"/>
      <c r="AT18" s="65"/>
      <c r="AU18" s="51"/>
      <c r="AV18" s="51"/>
      <c r="AW18" s="65">
        <f>AW78</f>
        <v>-1085.6186032122098</v>
      </c>
      <c r="AX18" s="65">
        <f t="shared" ref="AX18:BH18" si="28">AX78</f>
        <v>-1076.2986542662652</v>
      </c>
      <c r="AY18" s="65">
        <f t="shared" si="28"/>
        <v>-1068.3434433514692</v>
      </c>
      <c r="AZ18" s="65">
        <f t="shared" si="28"/>
        <v>-1058.7144976063366</v>
      </c>
      <c r="BA18" s="65">
        <f t="shared" si="28"/>
        <v>-1042.2552153624135</v>
      </c>
      <c r="BB18" s="65">
        <f t="shared" si="28"/>
        <v>-1025.4367185387339</v>
      </c>
      <c r="BC18" s="65">
        <f t="shared" si="28"/>
        <v>-1014.5198840502495</v>
      </c>
      <c r="BD18" s="65">
        <f t="shared" si="28"/>
        <v>-996.85841070704055</v>
      </c>
      <c r="BE18" s="65">
        <f t="shared" si="28"/>
        <v>-978.95629910266302</v>
      </c>
      <c r="BF18" s="65">
        <f t="shared" si="28"/>
        <v>-966.66311698059326</v>
      </c>
      <c r="BG18" s="65">
        <f t="shared" si="28"/>
        <v>-947.15204302947802</v>
      </c>
      <c r="BH18" s="65">
        <f t="shared" si="28"/>
        <v>-927.16593184698127</v>
      </c>
      <c r="BI18" s="51"/>
      <c r="BJ18" s="65"/>
      <c r="BK18" s="65"/>
      <c r="BL18" s="65"/>
      <c r="BM18" s="65"/>
      <c r="BN18" s="65"/>
      <c r="BO18" s="65"/>
    </row>
    <row r="19" spans="1:68" s="30" customFormat="1" ht="18" customHeight="1" x14ac:dyDescent="0.25">
      <c r="G19" s="65"/>
      <c r="H19" s="55"/>
      <c r="I19" s="55"/>
      <c r="J19" s="55"/>
      <c r="K19" s="55"/>
      <c r="L19" s="55"/>
      <c r="M19" s="55"/>
      <c r="N19" s="55"/>
      <c r="O19" s="55"/>
      <c r="P19" s="55"/>
      <c r="Q19" s="55"/>
      <c r="R19" s="55"/>
      <c r="S19" s="51"/>
      <c r="T19" s="55"/>
      <c r="U19" s="55"/>
      <c r="V19" s="55"/>
      <c r="W19" s="55"/>
      <c r="X19" s="55"/>
      <c r="Y19" s="55"/>
      <c r="Z19" s="51"/>
      <c r="AA19" s="51"/>
      <c r="AB19" s="65"/>
      <c r="AC19" s="55"/>
      <c r="AD19" s="55"/>
      <c r="AE19" s="55"/>
      <c r="AF19" s="55"/>
      <c r="AG19" s="55"/>
      <c r="AH19" s="55"/>
      <c r="AI19" s="55"/>
      <c r="AJ19" s="55"/>
      <c r="AK19" s="55"/>
      <c r="AL19" s="55"/>
      <c r="AM19" s="55"/>
      <c r="AN19" s="51"/>
      <c r="AO19" s="55"/>
      <c r="AP19" s="55"/>
      <c r="AQ19" s="55"/>
      <c r="AR19" s="55"/>
      <c r="AS19" s="55"/>
      <c r="AT19" s="55"/>
      <c r="AU19" s="51"/>
      <c r="AV19" s="51"/>
      <c r="AW19" s="65"/>
      <c r="AX19" s="55"/>
      <c r="AY19" s="55"/>
      <c r="AZ19" s="55"/>
      <c r="BA19" s="55"/>
      <c r="BB19" s="55"/>
      <c r="BC19" s="55"/>
      <c r="BD19" s="55"/>
      <c r="BE19" s="55"/>
      <c r="BF19" s="55"/>
      <c r="BG19" s="55"/>
      <c r="BH19" s="55"/>
      <c r="BI19" s="51"/>
      <c r="BJ19" s="55"/>
      <c r="BK19" s="55"/>
      <c r="BL19" s="55"/>
      <c r="BM19" s="55"/>
      <c r="BN19" s="55"/>
      <c r="BO19" s="55"/>
    </row>
    <row r="20" spans="1:68" s="30" customFormat="1" ht="18" customHeight="1" x14ac:dyDescent="0.25">
      <c r="C20" s="30" t="s">
        <v>224</v>
      </c>
      <c r="G20" s="65"/>
      <c r="H20" s="55"/>
      <c r="I20" s="55"/>
      <c r="J20" s="55"/>
      <c r="K20" s="55"/>
      <c r="L20" s="55"/>
      <c r="M20" s="55"/>
      <c r="N20" s="55"/>
      <c r="O20" s="55"/>
      <c r="P20" s="55"/>
      <c r="Q20" s="55"/>
      <c r="R20" s="55"/>
      <c r="S20" s="51"/>
      <c r="T20" s="55"/>
      <c r="U20" s="55"/>
      <c r="V20" s="55"/>
      <c r="W20" s="55"/>
      <c r="X20" s="55"/>
      <c r="Y20" s="55"/>
      <c r="Z20" s="51"/>
      <c r="AA20" s="51"/>
      <c r="AB20" s="65"/>
      <c r="AC20" s="55"/>
      <c r="AD20" s="55"/>
      <c r="AE20" s="55"/>
      <c r="AF20" s="55"/>
      <c r="AG20" s="55"/>
      <c r="AH20" s="55"/>
      <c r="AI20" s="55"/>
      <c r="AJ20" s="55"/>
      <c r="AK20" s="55"/>
      <c r="AL20" s="55"/>
      <c r="AM20" s="55"/>
      <c r="AN20" s="51"/>
      <c r="AO20" s="55"/>
      <c r="AP20" s="55"/>
      <c r="AQ20" s="55"/>
      <c r="AR20" s="55"/>
      <c r="AS20" s="55"/>
      <c r="AT20" s="55"/>
      <c r="AU20" s="51"/>
      <c r="AV20" s="51"/>
      <c r="AW20" s="65"/>
      <c r="AX20" s="55"/>
      <c r="AY20" s="55"/>
      <c r="AZ20" s="55"/>
      <c r="BA20" s="55"/>
      <c r="BB20" s="55"/>
      <c r="BC20" s="55"/>
      <c r="BD20" s="55"/>
      <c r="BE20" s="55"/>
      <c r="BF20" s="55"/>
      <c r="BG20" s="55"/>
      <c r="BH20" s="55"/>
      <c r="BI20" s="51"/>
      <c r="BJ20" s="55"/>
      <c r="BK20" s="55"/>
      <c r="BL20" s="55"/>
      <c r="BM20" s="55"/>
      <c r="BN20" s="55"/>
      <c r="BO20" s="55"/>
    </row>
    <row r="21" spans="1:68" s="30" customFormat="1" ht="18" customHeight="1" x14ac:dyDescent="0.25">
      <c r="D21" s="30" t="s">
        <v>221</v>
      </c>
      <c r="G21" s="65"/>
      <c r="H21" s="55"/>
      <c r="I21" s="55"/>
      <c r="J21" s="55"/>
      <c r="K21" s="55"/>
      <c r="L21" s="55"/>
      <c r="M21" s="55"/>
      <c r="N21" s="55"/>
      <c r="O21" s="55"/>
      <c r="P21" s="55"/>
      <c r="Q21" s="55"/>
      <c r="R21" s="55"/>
      <c r="S21" s="51"/>
      <c r="T21" s="55"/>
      <c r="U21" s="55"/>
      <c r="V21" s="55"/>
      <c r="W21" s="55"/>
      <c r="X21" s="55"/>
      <c r="Y21" s="93">
        <f>Y65/Y84</f>
        <v>3.0607686537146339</v>
      </c>
      <c r="Z21" s="51"/>
      <c r="AA21" s="51"/>
      <c r="AB21" s="65"/>
      <c r="AC21" s="55"/>
      <c r="AD21" s="55"/>
      <c r="AE21" s="55"/>
      <c r="AF21" s="55"/>
      <c r="AG21" s="55"/>
      <c r="AH21" s="55"/>
      <c r="AI21" s="55"/>
      <c r="AJ21" s="55"/>
      <c r="AK21" s="55"/>
      <c r="AL21" s="55"/>
      <c r="AM21" s="55"/>
      <c r="AN21" s="51"/>
      <c r="AO21" s="93">
        <f>AO65/AO84</f>
        <v>2.9109255852936298</v>
      </c>
      <c r="AP21" s="93">
        <f>AP65/AP84</f>
        <v>2.8995336880523039</v>
      </c>
      <c r="AQ21" s="93">
        <f>AQ65/AQ84</f>
        <v>2.6498325693309353</v>
      </c>
      <c r="AR21" s="93">
        <f>AR65/AR84</f>
        <v>2.4774226924908502</v>
      </c>
      <c r="AT21" s="93">
        <f>AT65/AT84</f>
        <v>2.4774226924908498</v>
      </c>
      <c r="BJ21" s="93">
        <f>BJ65/BJ84</f>
        <v>2.3086482075573498</v>
      </c>
      <c r="BK21" s="93">
        <f>BK65/BK84</f>
        <v>2.1217379009619899</v>
      </c>
      <c r="BL21" s="93">
        <f>BL65/BL84</f>
        <v>1.93975060201603</v>
      </c>
      <c r="BM21" s="93">
        <f>BM65/BM84</f>
        <v>1.7559610286564937</v>
      </c>
      <c r="BO21" s="93">
        <f>BO65/BO84</f>
        <v>1.7559610286564937</v>
      </c>
    </row>
    <row r="22" spans="1:68" s="30" customFormat="1" ht="18" customHeight="1" x14ac:dyDescent="0.25">
      <c r="D22" s="30" t="s">
        <v>343</v>
      </c>
      <c r="G22" s="65"/>
      <c r="H22" s="55"/>
      <c r="I22" s="55"/>
      <c r="J22" s="55"/>
      <c r="K22" s="55"/>
      <c r="L22" s="55"/>
      <c r="M22" s="55"/>
      <c r="N22" s="55"/>
      <c r="O22" s="55"/>
      <c r="P22" s="55"/>
      <c r="Q22" s="55"/>
      <c r="R22" s="55"/>
      <c r="S22" s="51"/>
      <c r="T22" s="55"/>
      <c r="U22" s="55"/>
      <c r="V22" s="55"/>
      <c r="W22" s="55"/>
      <c r="X22" s="55"/>
      <c r="Y22" s="93">
        <f>-Y83/Y85</f>
        <v>2.4480809999326891</v>
      </c>
      <c r="Z22" s="51"/>
      <c r="AA22" s="51"/>
      <c r="AB22" s="65"/>
      <c r="AC22" s="55"/>
      <c r="AD22" s="55"/>
      <c r="AE22" s="55"/>
      <c r="AF22" s="55"/>
      <c r="AG22" s="55"/>
      <c r="AH22" s="55"/>
      <c r="AI22" s="55"/>
      <c r="AJ22" s="55"/>
      <c r="AK22" s="55"/>
      <c r="AL22" s="55"/>
      <c r="AM22" s="55"/>
      <c r="AN22" s="51"/>
      <c r="AO22" s="93">
        <f>-AO83/AO85</f>
        <v>2.6134722520188785</v>
      </c>
      <c r="AP22" s="93">
        <f>-AP83/AP85</f>
        <v>2.7515198736906394</v>
      </c>
      <c r="AQ22" s="93">
        <f>-AQ83/AQ85</f>
        <v>2.8554766233641597</v>
      </c>
      <c r="AR22" s="93">
        <f>-AR83/AR85</f>
        <v>2.9571440849471942</v>
      </c>
      <c r="AT22" s="93">
        <f>-AT83/AT85</f>
        <v>2.9571440849471937</v>
      </c>
      <c r="BJ22" s="93">
        <f>-BJ83/BJ85</f>
        <v>3.1687471816931114</v>
      </c>
      <c r="BK22" s="93">
        <f>-BK83/BK85</f>
        <v>3.4196769928902837</v>
      </c>
      <c r="BL22" s="93">
        <f>-BL83/BL85</f>
        <v>3.7365621032831364</v>
      </c>
      <c r="BM22" s="93">
        <f>-BM83/BM85</f>
        <v>4.0820728583228885</v>
      </c>
      <c r="BO22" s="93">
        <f>-BO83/BO85</f>
        <v>4.0820728583228867</v>
      </c>
    </row>
    <row r="23" spans="1:68" s="30" customFormat="1" ht="18" customHeight="1" x14ac:dyDescent="0.25">
      <c r="D23" s="30" t="s">
        <v>223</v>
      </c>
      <c r="G23" s="65"/>
      <c r="H23" s="55"/>
      <c r="I23" s="55"/>
      <c r="J23" s="55"/>
      <c r="K23" s="55"/>
      <c r="L23" s="55"/>
      <c r="M23" s="55"/>
      <c r="N23" s="55"/>
      <c r="O23" s="55"/>
      <c r="P23" s="55"/>
      <c r="Q23" s="55"/>
      <c r="R23" s="55"/>
      <c r="S23" s="51"/>
      <c r="T23" s="65">
        <f>T58</f>
        <v>1145.8748595795798</v>
      </c>
      <c r="U23" s="65">
        <f t="shared" ref="U23:Y23" si="29">U58</f>
        <v>924.10288318927724</v>
      </c>
      <c r="V23" s="65">
        <f t="shared" si="29"/>
        <v>1258.8016483132756</v>
      </c>
      <c r="W23" s="65">
        <f t="shared" si="29"/>
        <v>1777.4810889155344</v>
      </c>
      <c r="X23" s="65"/>
      <c r="Y23" s="65">
        <f t="shared" si="29"/>
        <v>5106.2604799976671</v>
      </c>
      <c r="Z23" s="51"/>
      <c r="AA23" s="51"/>
      <c r="AB23" s="65"/>
      <c r="AC23" s="55"/>
      <c r="AD23" s="55"/>
      <c r="AE23" s="55"/>
      <c r="AF23" s="55"/>
      <c r="AG23" s="55"/>
      <c r="AH23" s="55"/>
      <c r="AI23" s="55"/>
      <c r="AJ23" s="55"/>
      <c r="AK23" s="55"/>
      <c r="AL23" s="55"/>
      <c r="AM23" s="55"/>
      <c r="AN23" s="51"/>
      <c r="AO23" s="65">
        <f>AO58</f>
        <v>1755.8858624834686</v>
      </c>
      <c r="AP23" s="65">
        <f t="shared" ref="AP23:AT23" si="30">AP58</f>
        <v>-7524.0565539856161</v>
      </c>
      <c r="AQ23" s="65">
        <f t="shared" si="30"/>
        <v>9869.0049425849265</v>
      </c>
      <c r="AR23" s="65">
        <f t="shared" si="30"/>
        <v>5767.8923226626466</v>
      </c>
      <c r="AS23" s="65"/>
      <c r="AT23" s="65">
        <f t="shared" si="30"/>
        <v>9868.7265737454254</v>
      </c>
      <c r="AU23" s="51"/>
      <c r="AV23" s="51"/>
      <c r="AW23" s="65"/>
      <c r="AX23" s="55"/>
      <c r="AY23" s="55"/>
      <c r="AZ23" s="55"/>
      <c r="BA23" s="55"/>
      <c r="BB23" s="55"/>
      <c r="BC23" s="55"/>
      <c r="BD23" s="55"/>
      <c r="BE23" s="55"/>
      <c r="BF23" s="55"/>
      <c r="BG23" s="55"/>
      <c r="BH23" s="55"/>
      <c r="BI23" s="51"/>
      <c r="BJ23" s="65">
        <f>BJ58</f>
        <v>4612.1323895782207</v>
      </c>
      <c r="BK23" s="65">
        <f t="shared" ref="BK23:BO23" si="31">BK58</f>
        <v>7576.2194667578169</v>
      </c>
      <c r="BL23" s="65">
        <f t="shared" si="31"/>
        <v>8204.0172119410654</v>
      </c>
      <c r="BM23" s="65">
        <f t="shared" si="31"/>
        <v>9366.5101825153979</v>
      </c>
      <c r="BN23" s="65"/>
      <c r="BO23" s="65">
        <f t="shared" si="31"/>
        <v>29758.879250792503</v>
      </c>
    </row>
    <row r="24" spans="1:68" s="30" customFormat="1" ht="18" customHeight="1" x14ac:dyDescent="0.25">
      <c r="G24" s="65"/>
      <c r="H24" s="55"/>
      <c r="I24" s="55"/>
      <c r="J24" s="55"/>
      <c r="K24" s="55"/>
      <c r="L24" s="55"/>
      <c r="M24" s="55"/>
      <c r="N24" s="55"/>
      <c r="O24" s="55"/>
      <c r="P24" s="55"/>
      <c r="Q24" s="55"/>
      <c r="R24" s="55"/>
      <c r="S24" s="51"/>
      <c r="T24" s="55"/>
      <c r="U24" s="55"/>
      <c r="V24" s="55"/>
      <c r="W24" s="55"/>
      <c r="X24" s="55"/>
      <c r="Y24" s="55"/>
      <c r="Z24" s="51"/>
      <c r="AA24" s="51"/>
      <c r="AB24" s="65"/>
      <c r="AC24" s="55"/>
      <c r="AD24" s="55"/>
      <c r="AE24" s="55"/>
      <c r="AF24" s="55"/>
      <c r="AG24" s="55"/>
      <c r="AH24" s="55"/>
      <c r="AI24" s="55"/>
      <c r="AJ24" s="55"/>
      <c r="AK24" s="55"/>
      <c r="AL24" s="55"/>
      <c r="AM24" s="55"/>
      <c r="AN24" s="51"/>
      <c r="AO24" s="55"/>
      <c r="AP24" s="55"/>
      <c r="AQ24" s="55"/>
      <c r="AR24" s="55"/>
      <c r="AS24" s="55"/>
      <c r="AT24" s="55"/>
      <c r="AU24" s="51"/>
      <c r="AV24" s="51"/>
      <c r="AW24" s="65"/>
      <c r="AX24" s="55"/>
      <c r="AY24" s="55"/>
      <c r="AZ24" s="55"/>
      <c r="BA24" s="55"/>
      <c r="BB24" s="55"/>
      <c r="BC24" s="55"/>
      <c r="BD24" s="55"/>
      <c r="BE24" s="55"/>
      <c r="BF24" s="55"/>
      <c r="BG24" s="55"/>
      <c r="BH24" s="55"/>
      <c r="BI24" s="51"/>
      <c r="BJ24" s="55"/>
      <c r="BK24" s="55"/>
      <c r="BL24" s="55"/>
      <c r="BM24" s="55"/>
      <c r="BN24" s="55"/>
      <c r="BO24" s="55"/>
    </row>
    <row r="25" spans="1:68" ht="18" customHeight="1" thickBot="1" x14ac:dyDescent="0.3">
      <c r="A25" s="37"/>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row>
    <row r="26" spans="1:68" ht="18" customHeight="1" x14ac:dyDescent="0.25"/>
    <row r="27" spans="1:68" ht="18" customHeight="1" x14ac:dyDescent="0.25">
      <c r="A27" s="95"/>
      <c r="B27" s="111" t="s">
        <v>305</v>
      </c>
      <c r="C27" s="112"/>
      <c r="D27" s="112"/>
      <c r="E27" s="112"/>
    </row>
    <row r="28" spans="1:68" ht="18" customHeight="1" x14ac:dyDescent="0.25"/>
    <row r="29" spans="1:68" ht="18" customHeight="1" x14ac:dyDescent="0.25">
      <c r="C29" s="7" t="s">
        <v>93</v>
      </c>
      <c r="G29" s="53">
        <f>'Consolidated Financials'!G45*1000</f>
        <v>731.03331869333306</v>
      </c>
      <c r="H29" s="53">
        <f>'Consolidated Financials'!H45*1000</f>
        <v>737.51978021333241</v>
      </c>
      <c r="I29" s="53">
        <f>'Consolidated Financials'!I45*1000</f>
        <v>828.21386067291098</v>
      </c>
      <c r="J29" s="53">
        <f>'Consolidated Financials'!J45*1000</f>
        <v>882.67532877516919</v>
      </c>
      <c r="K29" s="53">
        <f>'Consolidated Financials'!K45*1000</f>
        <v>913.95045838219119</v>
      </c>
      <c r="L29" s="53">
        <f>'Consolidated Financials'!L45*1000</f>
        <v>964.4315960319218</v>
      </c>
      <c r="M29" s="53">
        <f>'Consolidated Financials'!M45*1000</f>
        <v>946.81817324710721</v>
      </c>
      <c r="N29" s="53">
        <f>'Consolidated Financials'!N45*1000</f>
        <v>1030.3113964127149</v>
      </c>
      <c r="O29" s="53">
        <f>'Consolidated Financials'!O45*1000</f>
        <v>1081.4629286534548</v>
      </c>
      <c r="P29" s="53">
        <f>'Consolidated Financials'!P45*1000</f>
        <v>1113.3152554222681</v>
      </c>
      <c r="Q29" s="53">
        <f>'Consolidated Financials'!Q45*1000</f>
        <v>1244.389814652232</v>
      </c>
      <c r="R29" s="53">
        <f>'Consolidated Financials'!R45*1000</f>
        <v>1245.5995438410353</v>
      </c>
      <c r="T29" s="67">
        <f>SUM(G29:I29)</f>
        <v>2296.7669595795765</v>
      </c>
      <c r="U29" s="67">
        <f>SUM(J29:L29)</f>
        <v>2761.0573831892821</v>
      </c>
      <c r="V29" s="67">
        <f>SUM(M29:O29)</f>
        <v>3058.5924983132772</v>
      </c>
      <c r="W29" s="67">
        <f>SUM(P29:R29)</f>
        <v>3603.3046139155358</v>
      </c>
      <c r="X29" s="67"/>
      <c r="Y29" s="67">
        <f>SUM(G29:R29)</f>
        <v>11719.721454997672</v>
      </c>
      <c r="AB29" s="53">
        <f>'Consolidated Financials'!AB45*1000</f>
        <v>1205.7516190409399</v>
      </c>
      <c r="AC29" s="53">
        <f>'Consolidated Financials'!AC45*1000</f>
        <v>1371.0179763950703</v>
      </c>
      <c r="AD29" s="53">
        <f>'Consolidated Financials'!AD45*1000</f>
        <v>1261.5257349045964</v>
      </c>
      <c r="AE29" s="53">
        <f>'Consolidated Financials'!AE45*1000</f>
        <v>1352.1279926387622</v>
      </c>
      <c r="AF29" s="53">
        <f>'Consolidated Financials'!AF45*1000</f>
        <v>1345.9910315402649</v>
      </c>
      <c r="AG29" s="53">
        <f>'Consolidated Financials'!AG45*1000</f>
        <v>1393.2570718353609</v>
      </c>
      <c r="AH29" s="53">
        <f>'Consolidated Financials'!AH45*1000</f>
        <v>1306.3936044071779</v>
      </c>
      <c r="AI29" s="53">
        <f>'Consolidated Financials'!AI45*1000</f>
        <v>1363.7494830717771</v>
      </c>
      <c r="AJ29" s="53">
        <f>'Consolidated Financials'!AJ45*1000</f>
        <v>1394.7523908202522</v>
      </c>
      <c r="AK29" s="53">
        <f>'Consolidated Financials'!AK45*1000</f>
        <v>1422.2856665722566</v>
      </c>
      <c r="AL29" s="53">
        <f>'Consolidated Financials'!AL45*1000</f>
        <v>1485.490789210595</v>
      </c>
      <c r="AM29" s="53">
        <f>'Consolidated Financials'!AM45*1000</f>
        <v>1519.8849740226588</v>
      </c>
      <c r="AO29" s="67">
        <f>SUM(AB29:AD29)</f>
        <v>3838.2953303406066</v>
      </c>
      <c r="AP29" s="67">
        <f>SUM(AE29:AG29)</f>
        <v>4091.3760960143882</v>
      </c>
      <c r="AQ29" s="67">
        <f>SUM(AH29:AJ29)</f>
        <v>4064.8954782992068</v>
      </c>
      <c r="AR29" s="67">
        <f>SUM(AK29:AM29)</f>
        <v>4427.6614298055101</v>
      </c>
      <c r="AS29" s="67"/>
      <c r="AT29" s="67">
        <f>SUM(AB29:AM29)</f>
        <v>16422.228334459713</v>
      </c>
      <c r="AW29" s="53">
        <f>'Consolidated Financials'!AW45*1000</f>
        <v>1776.7818601211243</v>
      </c>
      <c r="AX29" s="53">
        <f>'Consolidated Financials'!AX45*1000</f>
        <v>1930.0867690670666</v>
      </c>
      <c r="AY29" s="53">
        <f>'Consolidated Financials'!AY45*1000</f>
        <v>1912.1927399818644</v>
      </c>
      <c r="AZ29" s="53">
        <f>'Consolidated Financials'!AZ45*1000</f>
        <v>1925.6651873936637</v>
      </c>
      <c r="BA29" s="53">
        <f>'Consolidated Financials'!BA45*1000</f>
        <v>1989.5598296375852</v>
      </c>
      <c r="BB29" s="53">
        <f>'Consolidated Financials'!BB45*1000</f>
        <v>2030.6812864612652</v>
      </c>
      <c r="BC29" s="53">
        <f>'Consolidated Financials'!BC45*1000</f>
        <v>1991.858185366417</v>
      </c>
      <c r="BD29" s="53">
        <f>'Consolidated Financials'!BD45*1000</f>
        <v>2064.2204587096267</v>
      </c>
      <c r="BE29" s="53">
        <f>'Consolidated Financials'!BE45*1000</f>
        <v>2112.6546903140011</v>
      </c>
      <c r="BF29" s="53">
        <f>'Consolidated Financials'!BF45*1000</f>
        <v>2125.7020991027407</v>
      </c>
      <c r="BG29" s="53">
        <f>'Consolidated Financials'!BG45*1000</f>
        <v>2212.5520530538565</v>
      </c>
      <c r="BH29" s="53">
        <f>'Consolidated Financials'!BH45*1000</f>
        <v>2266.6257242363527</v>
      </c>
      <c r="BJ29" s="67">
        <f>SUM(AW29:AY29)</f>
        <v>5619.0613691700555</v>
      </c>
      <c r="BK29" s="67">
        <f>SUM(AZ29:BB29)</f>
        <v>5945.9063034925148</v>
      </c>
      <c r="BL29" s="67">
        <f>SUM(BC29:BE29)</f>
        <v>6168.7333343900445</v>
      </c>
      <c r="BM29" s="67">
        <f>SUM(BF29:BH29)</f>
        <v>6604.8798763929499</v>
      </c>
      <c r="BN29" s="67"/>
      <c r="BO29" s="67">
        <f>SUM(AW29:BH29)</f>
        <v>24338.580883445564</v>
      </c>
    </row>
    <row r="30" spans="1:68" ht="18" customHeight="1" x14ac:dyDescent="0.25">
      <c r="T30" s="67"/>
      <c r="U30" s="67"/>
      <c r="V30" s="67"/>
      <c r="W30" s="67"/>
      <c r="X30" s="67"/>
      <c r="Y30" s="67"/>
      <c r="AO30" s="67"/>
      <c r="AP30" s="67"/>
      <c r="AQ30" s="67"/>
      <c r="AR30" s="67"/>
      <c r="AS30" s="67"/>
      <c r="AT30" s="67"/>
      <c r="BJ30" s="67"/>
      <c r="BK30" s="67"/>
      <c r="BL30" s="67"/>
      <c r="BM30" s="67"/>
      <c r="BN30" s="67"/>
      <c r="BO30" s="67"/>
    </row>
    <row r="31" spans="1:68" ht="18" customHeight="1" x14ac:dyDescent="0.25">
      <c r="C31" s="7" t="s">
        <v>72</v>
      </c>
      <c r="G31" s="53">
        <f>'Consolidated Financials'!G34*1000</f>
        <v>2496.7142647999995</v>
      </c>
      <c r="H31" s="53">
        <f>'Consolidated Financials'!H34*1000</f>
        <v>2505.980638399999</v>
      </c>
      <c r="I31" s="53">
        <f>'Consolidated Financials'!I34*1000</f>
        <v>2631.0918143999993</v>
      </c>
      <c r="J31" s="53">
        <f>'Consolidated Financials'!J34*1000</f>
        <v>2712.8053615999993</v>
      </c>
      <c r="K31" s="53">
        <f>'Consolidated Financials'!K34*1000</f>
        <v>2752.5806343999993</v>
      </c>
      <c r="L31" s="53">
        <f>'Consolidated Financials'!L34*1000</f>
        <v>2819.064528800001</v>
      </c>
      <c r="M31" s="53">
        <f>'Consolidated Financials'!M34*1000</f>
        <v>2796.7371392</v>
      </c>
      <c r="N31" s="53">
        <f>'Consolidated Financials'!N34*1000</f>
        <v>2910.480529599999</v>
      </c>
      <c r="O31" s="53">
        <f>'Consolidated Financials'!O34*1000</f>
        <v>2976.9564391999975</v>
      </c>
      <c r="P31" s="53">
        <f>'Consolidated Financials'!P34*1000</f>
        <v>3024.1001000000001</v>
      </c>
      <c r="Q31" s="53">
        <f>'Consolidated Financials'!Q34*1000</f>
        <v>3204.0399232000009</v>
      </c>
      <c r="R31" s="53">
        <f>'Consolidated Financials'!R34*1000</f>
        <v>3197.408596799999</v>
      </c>
      <c r="T31" s="67">
        <f t="shared" ref="T31:T34" si="32">SUM(G31:I31)</f>
        <v>7633.7867175999982</v>
      </c>
      <c r="U31" s="67">
        <f t="shared" ref="U31:U34" si="33">SUM(J31:L31)</f>
        <v>8284.4505248000005</v>
      </c>
      <c r="V31" s="67">
        <f t="shared" ref="V31:V34" si="34">SUM(M31:O31)</f>
        <v>8684.1741079999956</v>
      </c>
      <c r="W31" s="67">
        <f t="shared" ref="W31:W34" si="35">SUM(P31:R31)</f>
        <v>9425.5486200000014</v>
      </c>
      <c r="X31" s="67"/>
      <c r="Y31" s="67">
        <f t="shared" ref="Y31:Y34" si="36">SUM(G31:R31)</f>
        <v>34027.959970399992</v>
      </c>
      <c r="AB31" s="53">
        <f>'Consolidated Financials'!AB34*1000</f>
        <v>3141.3397056190443</v>
      </c>
      <c r="AC31" s="53">
        <f>'Consolidated Financials'!AC34*1000</f>
        <v>3368.0080756190487</v>
      </c>
      <c r="AD31" s="53">
        <f>'Consolidated Financials'!AD34*1000</f>
        <v>3209.9997896190471</v>
      </c>
      <c r="AE31" s="53">
        <f>'Consolidated Financials'!AE34*1000</f>
        <v>3335.8164285714283</v>
      </c>
      <c r="AF31" s="53">
        <f>'Consolidated Financials'!AF34*1000</f>
        <v>3393.7404285714265</v>
      </c>
      <c r="AG31" s="53">
        <f>'Consolidated Financials'!AG34*1000</f>
        <v>3447.6644285714269</v>
      </c>
      <c r="AH31" s="53">
        <f>'Consolidated Financials'!AH34*1000</f>
        <v>3333.1820595238069</v>
      </c>
      <c r="AI31" s="53">
        <f>'Consolidated Financials'!AI34*1000</f>
        <v>3399.0180595238098</v>
      </c>
      <c r="AJ31" s="53">
        <f>'Consolidated Financials'!AJ34*1000</f>
        <v>3462.6600595238115</v>
      </c>
      <c r="AK31" s="53">
        <f>'Consolidated Financials'!AK34*1000</f>
        <v>3416.500440476188</v>
      </c>
      <c r="AL31" s="53">
        <f>'Consolidated Financials'!AL34*1000</f>
        <v>3488.054440476189</v>
      </c>
      <c r="AM31" s="53">
        <f>'Consolidated Financials'!AM34*1000</f>
        <v>3553.4164404761909</v>
      </c>
      <c r="AO31" s="67">
        <f t="shared" ref="AO31:AO34" si="37">SUM(AB31:AD31)</f>
        <v>9719.3475708571405</v>
      </c>
      <c r="AP31" s="67">
        <f t="shared" ref="AP31:AP34" si="38">SUM(AE31:AG31)</f>
        <v>10177.221285714282</v>
      </c>
      <c r="AQ31" s="67">
        <f t="shared" ref="AQ31:AQ34" si="39">SUM(AH31:AJ31)</f>
        <v>10194.860178571427</v>
      </c>
      <c r="AR31" s="67">
        <f t="shared" ref="AR31:AR34" si="40">SUM(AK31:AM31)</f>
        <v>10457.971321428568</v>
      </c>
      <c r="AS31" s="67"/>
      <c r="AT31" s="67">
        <f t="shared" ref="AT31:AT34" si="41">SUM(AB31:AM31)</f>
        <v>40549.400356571416</v>
      </c>
      <c r="AW31" s="53">
        <f>'Consolidated Financials'!AW34*1000</f>
        <v>3874.8578047619058</v>
      </c>
      <c r="AX31" s="53">
        <f>'Consolidated Financials'!AX34*1000</f>
        <v>4080.5506047619024</v>
      </c>
      <c r="AY31" s="53">
        <f>'Consolidated Financials'!AY34*1000</f>
        <v>4079.3374047619045</v>
      </c>
      <c r="AZ31" s="53">
        <f>'Consolidated Financials'!AZ34*1000</f>
        <v>4049.1138357142863</v>
      </c>
      <c r="BA31" s="53">
        <f>'Consolidated Financials'!BA34*1000</f>
        <v>4116.8786357142835</v>
      </c>
      <c r="BB31" s="53">
        <f>'Consolidated Financials'!BB34*1000</f>
        <v>4187.311435714284</v>
      </c>
      <c r="BC31" s="53">
        <f>'Consolidated Financials'!BC34*1000</f>
        <v>4080.540099166667</v>
      </c>
      <c r="BD31" s="53">
        <f>'Consolidated Financials'!BD34*1000</f>
        <v>4158.6840991666668</v>
      </c>
      <c r="BE31" s="53">
        <f>'Consolidated Financials'!BE34*1000</f>
        <v>4238.0156991666627</v>
      </c>
      <c r="BF31" s="53">
        <f>'Consolidated Financials'!BF34*1000</f>
        <v>4203.3788801190485</v>
      </c>
      <c r="BG31" s="53">
        <f>'Consolidated Financials'!BG34*1000</f>
        <v>4299.5772801190487</v>
      </c>
      <c r="BH31" s="53">
        <f>'Consolidated Financials'!BH34*1000</f>
        <v>4383.9880801190475</v>
      </c>
      <c r="BJ31" s="67">
        <f t="shared" ref="BJ31:BJ34" si="42">SUM(AW31:AY31)</f>
        <v>12034.745814285714</v>
      </c>
      <c r="BK31" s="67">
        <f t="shared" ref="BK31:BK34" si="43">SUM(AZ31:BB31)</f>
        <v>12353.303907142854</v>
      </c>
      <c r="BL31" s="67">
        <f t="shared" ref="BL31:BL34" si="44">SUM(BC31:BE31)</f>
        <v>12477.239897499996</v>
      </c>
      <c r="BM31" s="67">
        <f t="shared" ref="BM31:BM34" si="45">SUM(BF31:BH31)</f>
        <v>12886.944240357145</v>
      </c>
      <c r="BN31" s="67"/>
      <c r="BO31" s="67">
        <f t="shared" ref="BO31:BO34" si="46">SUM(AW31:BH31)</f>
        <v>49752.233859285705</v>
      </c>
    </row>
    <row r="32" spans="1:68" ht="18" customHeight="1" x14ac:dyDescent="0.25">
      <c r="C32" s="7" t="s">
        <v>107</v>
      </c>
      <c r="G32" s="53">
        <f>'Consolidated Financials'!G102*1000</f>
        <v>1500</v>
      </c>
      <c r="H32" s="53">
        <f>'Consolidated Financials'!H102*1000</f>
        <v>1500</v>
      </c>
      <c r="I32" s="53">
        <f>'Consolidated Financials'!I102*1000</f>
        <v>1500</v>
      </c>
      <c r="J32" s="53">
        <f>'Consolidated Financials'!J102*1000</f>
        <v>1500</v>
      </c>
      <c r="K32" s="53">
        <f>'Consolidated Financials'!K102*1000</f>
        <v>1500</v>
      </c>
      <c r="L32" s="53">
        <f>'Consolidated Financials'!L102*1000</f>
        <v>1500</v>
      </c>
      <c r="M32" s="53">
        <f>'Consolidated Financials'!M102*1000</f>
        <v>1500</v>
      </c>
      <c r="N32" s="53">
        <f>'Consolidated Financials'!N102*1000</f>
        <v>1500</v>
      </c>
      <c r="O32" s="53">
        <f>'Consolidated Financials'!O102*1000</f>
        <v>1500</v>
      </c>
      <c r="P32" s="53">
        <f>'Consolidated Financials'!P102*1000</f>
        <v>1500</v>
      </c>
      <c r="Q32" s="53">
        <f>'Consolidated Financials'!Q102*1000</f>
        <v>1500</v>
      </c>
      <c r="R32" s="53">
        <f>'Consolidated Financials'!R102*1000</f>
        <v>1500</v>
      </c>
      <c r="T32" s="67">
        <f t="shared" si="32"/>
        <v>4500</v>
      </c>
      <c r="U32" s="67">
        <f t="shared" si="33"/>
        <v>4500</v>
      </c>
      <c r="V32" s="67">
        <f t="shared" si="34"/>
        <v>4500</v>
      </c>
      <c r="W32" s="67">
        <f t="shared" si="35"/>
        <v>4500</v>
      </c>
      <c r="X32" s="67"/>
      <c r="Y32" s="67">
        <f t="shared" si="36"/>
        <v>18000</v>
      </c>
      <c r="AB32" s="53">
        <f>'Consolidated Financials'!AB102*1000</f>
        <v>1702.3809523809525</v>
      </c>
      <c r="AC32" s="53">
        <f>'Consolidated Financials'!AC102*1000</f>
        <v>1702.3809523809525</v>
      </c>
      <c r="AD32" s="53">
        <f>'Consolidated Financials'!AD102*1000</f>
        <v>1702.3809523809525</v>
      </c>
      <c r="AE32" s="53">
        <f>'Consolidated Financials'!AE102*1000</f>
        <v>1821.4285714285713</v>
      </c>
      <c r="AF32" s="53">
        <f>'Consolidated Financials'!AF102*1000</f>
        <v>1821.4285714285713</v>
      </c>
      <c r="AG32" s="53">
        <f>'Consolidated Financials'!AG102*1000</f>
        <v>1821.4285714285713</v>
      </c>
      <c r="AH32" s="53">
        <f>'Consolidated Financials'!AH102*1000</f>
        <v>1940.4761904761904</v>
      </c>
      <c r="AI32" s="53">
        <f>'Consolidated Financials'!AI102*1000</f>
        <v>1940.4761904761904</v>
      </c>
      <c r="AJ32" s="53">
        <f>'Consolidated Financials'!AJ102*1000</f>
        <v>1940.4761904761904</v>
      </c>
      <c r="AK32" s="53">
        <f>'Consolidated Financials'!AK102*1000</f>
        <v>2059.5238095238092</v>
      </c>
      <c r="AL32" s="53">
        <f>'Consolidated Financials'!AL102*1000</f>
        <v>2059.5238095238092</v>
      </c>
      <c r="AM32" s="53">
        <f>'Consolidated Financials'!AM102*1000</f>
        <v>2059.5238095238092</v>
      </c>
      <c r="AO32" s="67">
        <f t="shared" si="37"/>
        <v>5107.1428571428578</v>
      </c>
      <c r="AP32" s="67">
        <f t="shared" si="38"/>
        <v>5464.2857142857138</v>
      </c>
      <c r="AQ32" s="67">
        <f t="shared" si="39"/>
        <v>5821.4285714285706</v>
      </c>
      <c r="AR32" s="67">
        <f t="shared" si="40"/>
        <v>6178.5714285714275</v>
      </c>
      <c r="AS32" s="67"/>
      <c r="AT32" s="67">
        <f t="shared" si="41"/>
        <v>22571.428571428569</v>
      </c>
      <c r="AW32" s="53">
        <f>'Consolidated Financials'!AW102*1000</f>
        <v>2095.238095238095</v>
      </c>
      <c r="AX32" s="53">
        <f>'Consolidated Financials'!AX102*1000</f>
        <v>2095.238095238095</v>
      </c>
      <c r="AY32" s="53">
        <f>'Consolidated Financials'!AY102*1000</f>
        <v>2095.238095238095</v>
      </c>
      <c r="AZ32" s="53">
        <f>'Consolidated Financials'!AZ102*1000</f>
        <v>2214.2857142857142</v>
      </c>
      <c r="BA32" s="53">
        <f>'Consolidated Financials'!BA102*1000</f>
        <v>2214.2857142857142</v>
      </c>
      <c r="BB32" s="53">
        <f>'Consolidated Financials'!BB102*1000</f>
        <v>2214.2857142857142</v>
      </c>
      <c r="BC32" s="53">
        <f>'Consolidated Financials'!BC102*1000</f>
        <v>2333.333333333333</v>
      </c>
      <c r="BD32" s="53">
        <f>'Consolidated Financials'!BD102*1000</f>
        <v>2333.333333333333</v>
      </c>
      <c r="BE32" s="53">
        <f>'Consolidated Financials'!BE102*1000</f>
        <v>2333.333333333333</v>
      </c>
      <c r="BF32" s="53">
        <f>'Consolidated Financials'!BF102*1000</f>
        <v>2452.3809523809523</v>
      </c>
      <c r="BG32" s="53">
        <f>'Consolidated Financials'!BG102*1000</f>
        <v>2452.3809523809523</v>
      </c>
      <c r="BH32" s="53">
        <f>'Consolidated Financials'!BH102*1000</f>
        <v>2452.3809523809523</v>
      </c>
      <c r="BJ32" s="67">
        <f t="shared" si="42"/>
        <v>6285.7142857142844</v>
      </c>
      <c r="BK32" s="67">
        <f t="shared" si="43"/>
        <v>6642.8571428571431</v>
      </c>
      <c r="BL32" s="67">
        <f t="shared" si="44"/>
        <v>6999.9999999999991</v>
      </c>
      <c r="BM32" s="67">
        <f t="shared" si="45"/>
        <v>7357.1428571428569</v>
      </c>
      <c r="BN32" s="67"/>
      <c r="BO32" s="67">
        <f t="shared" si="46"/>
        <v>27285.714285714283</v>
      </c>
    </row>
    <row r="33" spans="3:67" ht="18" customHeight="1" x14ac:dyDescent="0.25">
      <c r="C33" s="7" t="s">
        <v>108</v>
      </c>
      <c r="G33" s="73">
        <f>'Consolidated Financials'!G103*1000</f>
        <v>1000</v>
      </c>
      <c r="H33" s="73">
        <f>'Consolidated Financials'!H103*1000</f>
        <v>1000</v>
      </c>
      <c r="I33" s="73">
        <f>'Consolidated Financials'!I103*1000</f>
        <v>1000</v>
      </c>
      <c r="J33" s="73">
        <f>'Consolidated Financials'!J103*1000</f>
        <v>1000</v>
      </c>
      <c r="K33" s="73">
        <f>'Consolidated Financials'!K103*1000</f>
        <v>1000</v>
      </c>
      <c r="L33" s="73">
        <f>'Consolidated Financials'!L103*1000</f>
        <v>1000</v>
      </c>
      <c r="M33" s="73">
        <f>'Consolidated Financials'!M103*1000</f>
        <v>1000</v>
      </c>
      <c r="N33" s="73">
        <f>'Consolidated Financials'!N103*1000</f>
        <v>1000</v>
      </c>
      <c r="O33" s="73">
        <f>'Consolidated Financials'!O103*1000</f>
        <v>1000</v>
      </c>
      <c r="P33" s="73">
        <f>'Consolidated Financials'!P103*1000</f>
        <v>1000</v>
      </c>
      <c r="Q33" s="73">
        <f>'Consolidated Financials'!Q103*1000</f>
        <v>1000</v>
      </c>
      <c r="R33" s="73">
        <f>'Consolidated Financials'!R103*1000</f>
        <v>1000</v>
      </c>
      <c r="S33" s="26"/>
      <c r="T33" s="74">
        <f t="shared" si="32"/>
        <v>3000</v>
      </c>
      <c r="U33" s="74">
        <f t="shared" si="33"/>
        <v>3000</v>
      </c>
      <c r="V33" s="74">
        <f t="shared" si="34"/>
        <v>3000</v>
      </c>
      <c r="W33" s="74">
        <f t="shared" si="35"/>
        <v>3000</v>
      </c>
      <c r="X33" s="74"/>
      <c r="Y33" s="74">
        <f t="shared" si="36"/>
        <v>12000</v>
      </c>
      <c r="AB33" s="73">
        <f>'Consolidated Financials'!AB103*1000</f>
        <v>1000</v>
      </c>
      <c r="AC33" s="73">
        <f>'Consolidated Financials'!AC103*1000</f>
        <v>1000</v>
      </c>
      <c r="AD33" s="73">
        <f>'Consolidated Financials'!AD103*1000</f>
        <v>1000</v>
      </c>
      <c r="AE33" s="73">
        <f>'Consolidated Financials'!AE103*1000</f>
        <v>1000</v>
      </c>
      <c r="AF33" s="73">
        <f>'Consolidated Financials'!AF103*1000</f>
        <v>1000</v>
      </c>
      <c r="AG33" s="73">
        <f>'Consolidated Financials'!AG103*1000</f>
        <v>1000</v>
      </c>
      <c r="AH33" s="73">
        <f>'Consolidated Financials'!AH103*1000</f>
        <v>1000</v>
      </c>
      <c r="AI33" s="73">
        <f>'Consolidated Financials'!AI103*1000</f>
        <v>1000</v>
      </c>
      <c r="AJ33" s="73">
        <f>'Consolidated Financials'!AJ103*1000</f>
        <v>1000</v>
      </c>
      <c r="AK33" s="73">
        <f>'Consolidated Financials'!AK103*1000</f>
        <v>1000</v>
      </c>
      <c r="AL33" s="73">
        <f>'Consolidated Financials'!AL103*1000</f>
        <v>1000</v>
      </c>
      <c r="AM33" s="73">
        <f>'Consolidated Financials'!AM103*1000</f>
        <v>1000</v>
      </c>
      <c r="AN33" s="26"/>
      <c r="AO33" s="74">
        <f t="shared" si="37"/>
        <v>3000</v>
      </c>
      <c r="AP33" s="74">
        <f t="shared" si="38"/>
        <v>3000</v>
      </c>
      <c r="AQ33" s="74">
        <f t="shared" si="39"/>
        <v>3000</v>
      </c>
      <c r="AR33" s="74">
        <f t="shared" si="40"/>
        <v>3000</v>
      </c>
      <c r="AS33" s="74"/>
      <c r="AT33" s="74">
        <f t="shared" si="41"/>
        <v>12000</v>
      </c>
      <c r="AW33" s="73">
        <f>'Consolidated Financials'!AW103*1000</f>
        <v>1000</v>
      </c>
      <c r="AX33" s="73">
        <f>'Consolidated Financials'!AX103*1000</f>
        <v>1000</v>
      </c>
      <c r="AY33" s="73">
        <f>'Consolidated Financials'!AY103*1000</f>
        <v>1000</v>
      </c>
      <c r="AZ33" s="73">
        <f>'Consolidated Financials'!AZ103*1000</f>
        <v>1000</v>
      </c>
      <c r="BA33" s="73">
        <f>'Consolidated Financials'!BA103*1000</f>
        <v>1000</v>
      </c>
      <c r="BB33" s="73">
        <f>'Consolidated Financials'!BB103*1000</f>
        <v>1000</v>
      </c>
      <c r="BC33" s="73">
        <f>'Consolidated Financials'!BC103*1000</f>
        <v>1000</v>
      </c>
      <c r="BD33" s="73">
        <f>'Consolidated Financials'!BD103*1000</f>
        <v>1000</v>
      </c>
      <c r="BE33" s="73">
        <f>'Consolidated Financials'!BE103*1000</f>
        <v>1000</v>
      </c>
      <c r="BF33" s="73">
        <f>'Consolidated Financials'!BF103*1000</f>
        <v>1000</v>
      </c>
      <c r="BG33" s="73">
        <f>'Consolidated Financials'!BG103*1000</f>
        <v>1000</v>
      </c>
      <c r="BH33" s="73">
        <f>'Consolidated Financials'!BH103*1000</f>
        <v>1000</v>
      </c>
      <c r="BI33" s="26"/>
      <c r="BJ33" s="74">
        <f t="shared" si="42"/>
        <v>3000</v>
      </c>
      <c r="BK33" s="74">
        <f t="shared" si="43"/>
        <v>3000</v>
      </c>
      <c r="BL33" s="74">
        <f t="shared" si="44"/>
        <v>3000</v>
      </c>
      <c r="BM33" s="74">
        <f t="shared" si="45"/>
        <v>3000</v>
      </c>
      <c r="BN33" s="74"/>
      <c r="BO33" s="74">
        <f t="shared" si="46"/>
        <v>12000</v>
      </c>
    </row>
    <row r="34" spans="3:67" ht="18" customHeight="1" x14ac:dyDescent="0.25">
      <c r="C34" s="7" t="s">
        <v>227</v>
      </c>
      <c r="G34" s="67">
        <f>SUM(G31:G33)</f>
        <v>4996.714264799999</v>
      </c>
      <c r="H34" s="67">
        <f t="shared" ref="H34:R34" si="47">SUM(H31:H33)</f>
        <v>5005.9806383999985</v>
      </c>
      <c r="I34" s="67">
        <f t="shared" si="47"/>
        <v>5131.0918143999988</v>
      </c>
      <c r="J34" s="67">
        <f t="shared" si="47"/>
        <v>5212.8053615999997</v>
      </c>
      <c r="K34" s="67">
        <f t="shared" si="47"/>
        <v>5252.5806343999993</v>
      </c>
      <c r="L34" s="67">
        <f t="shared" si="47"/>
        <v>5319.0645288000014</v>
      </c>
      <c r="M34" s="67">
        <f t="shared" si="47"/>
        <v>5296.7371392000005</v>
      </c>
      <c r="N34" s="67">
        <f t="shared" si="47"/>
        <v>5410.4805295999995</v>
      </c>
      <c r="O34" s="67">
        <f t="shared" si="47"/>
        <v>5476.9564391999975</v>
      </c>
      <c r="P34" s="67">
        <f t="shared" si="47"/>
        <v>5524.1000999999997</v>
      </c>
      <c r="Q34" s="67">
        <f t="shared" si="47"/>
        <v>5704.0399232000009</v>
      </c>
      <c r="R34" s="67">
        <f t="shared" si="47"/>
        <v>5697.408596799999</v>
      </c>
      <c r="T34" s="67">
        <f t="shared" si="32"/>
        <v>15133.786717599996</v>
      </c>
      <c r="U34" s="67">
        <f t="shared" si="33"/>
        <v>15784.4505248</v>
      </c>
      <c r="V34" s="67">
        <f t="shared" si="34"/>
        <v>16184.174107999997</v>
      </c>
      <c r="W34" s="67">
        <f t="shared" si="35"/>
        <v>16925.548620000001</v>
      </c>
      <c r="X34" s="67"/>
      <c r="Y34" s="67">
        <f t="shared" si="36"/>
        <v>64027.959970399992</v>
      </c>
      <c r="AB34" s="67">
        <f>SUM(AB31:AB33)</f>
        <v>5843.7206579999965</v>
      </c>
      <c r="AC34" s="67">
        <f t="shared" ref="AC34" si="48">SUM(AC31:AC33)</f>
        <v>6070.3890280000014</v>
      </c>
      <c r="AD34" s="67">
        <f t="shared" ref="AD34" si="49">SUM(AD31:AD33)</f>
        <v>5912.3807419999994</v>
      </c>
      <c r="AE34" s="67">
        <f t="shared" ref="AE34" si="50">SUM(AE31:AE33)</f>
        <v>6157.2449999999999</v>
      </c>
      <c r="AF34" s="67">
        <f t="shared" ref="AF34" si="51">SUM(AF31:AF33)</f>
        <v>6215.1689999999981</v>
      </c>
      <c r="AG34" s="67">
        <f t="shared" ref="AG34" si="52">SUM(AG31:AG33)</f>
        <v>6269.092999999998</v>
      </c>
      <c r="AH34" s="67">
        <f t="shared" ref="AH34" si="53">SUM(AH31:AH33)</f>
        <v>6273.6582499999968</v>
      </c>
      <c r="AI34" s="67">
        <f t="shared" ref="AI34" si="54">SUM(AI31:AI33)</f>
        <v>6339.4942499999997</v>
      </c>
      <c r="AJ34" s="67">
        <f t="shared" ref="AJ34" si="55">SUM(AJ31:AJ33)</f>
        <v>6403.1362500000014</v>
      </c>
      <c r="AK34" s="67">
        <f t="shared" ref="AK34" si="56">SUM(AK31:AK33)</f>
        <v>6476.0242499999968</v>
      </c>
      <c r="AL34" s="67">
        <f t="shared" ref="AL34" si="57">SUM(AL31:AL33)</f>
        <v>6547.5782499999987</v>
      </c>
      <c r="AM34" s="67">
        <f t="shared" ref="AM34" si="58">SUM(AM31:AM33)</f>
        <v>6612.9402499999997</v>
      </c>
      <c r="AO34" s="67">
        <f t="shared" si="37"/>
        <v>17826.490427999997</v>
      </c>
      <c r="AP34" s="67">
        <f t="shared" si="38"/>
        <v>18641.506999999994</v>
      </c>
      <c r="AQ34" s="67">
        <f t="shared" si="39"/>
        <v>19016.28875</v>
      </c>
      <c r="AR34" s="67">
        <f t="shared" si="40"/>
        <v>19636.542749999993</v>
      </c>
      <c r="AS34" s="67"/>
      <c r="AT34" s="67">
        <f t="shared" si="41"/>
        <v>75120.828927999988</v>
      </c>
      <c r="AW34" s="67">
        <f>SUM(AW31:AW33)</f>
        <v>6970.0959000000003</v>
      </c>
      <c r="AX34" s="67">
        <f t="shared" ref="AX34" si="59">SUM(AX31:AX33)</f>
        <v>7175.7886999999973</v>
      </c>
      <c r="AY34" s="67">
        <f t="shared" ref="AY34" si="60">SUM(AY31:AY33)</f>
        <v>7174.575499999999</v>
      </c>
      <c r="AZ34" s="67">
        <f t="shared" ref="AZ34" si="61">SUM(AZ31:AZ33)</f>
        <v>7263.3995500000001</v>
      </c>
      <c r="BA34" s="67">
        <f t="shared" ref="BA34" si="62">SUM(BA31:BA33)</f>
        <v>7331.1643499999973</v>
      </c>
      <c r="BB34" s="67">
        <f t="shared" ref="BB34" si="63">SUM(BB31:BB33)</f>
        <v>7401.5971499999978</v>
      </c>
      <c r="BC34" s="67">
        <f t="shared" ref="BC34" si="64">SUM(BC31:BC33)</f>
        <v>7413.8734325000005</v>
      </c>
      <c r="BD34" s="67">
        <f t="shared" ref="BD34" si="65">SUM(BD31:BD33)</f>
        <v>7492.0174324999998</v>
      </c>
      <c r="BE34" s="67">
        <f t="shared" ref="BE34" si="66">SUM(BE31:BE33)</f>
        <v>7571.3490324999957</v>
      </c>
      <c r="BF34" s="67">
        <f t="shared" ref="BF34" si="67">SUM(BF31:BF33)</f>
        <v>7655.7598325000008</v>
      </c>
      <c r="BG34" s="67">
        <f t="shared" ref="BG34" si="68">SUM(BG31:BG33)</f>
        <v>7751.958232500001</v>
      </c>
      <c r="BH34" s="67">
        <f t="shared" ref="BH34" si="69">SUM(BH31:BH33)</f>
        <v>7836.3690324999998</v>
      </c>
      <c r="BJ34" s="67">
        <f t="shared" si="42"/>
        <v>21320.460099999997</v>
      </c>
      <c r="BK34" s="67">
        <f t="shared" si="43"/>
        <v>21996.161049999995</v>
      </c>
      <c r="BL34" s="67">
        <f t="shared" si="44"/>
        <v>22477.239897499996</v>
      </c>
      <c r="BM34" s="67">
        <f t="shared" si="45"/>
        <v>23244.0870975</v>
      </c>
      <c r="BN34" s="67"/>
      <c r="BO34" s="67">
        <f t="shared" si="46"/>
        <v>89037.948144999988</v>
      </c>
    </row>
    <row r="35" spans="3:67" ht="18" customHeight="1" x14ac:dyDescent="0.25">
      <c r="G35" s="67"/>
      <c r="H35" s="67"/>
      <c r="I35" s="67"/>
      <c r="J35" s="67"/>
      <c r="K35" s="67"/>
      <c r="L35" s="67"/>
      <c r="M35" s="67"/>
      <c r="N35" s="67"/>
      <c r="O35" s="67"/>
      <c r="P35" s="67"/>
      <c r="Q35" s="67"/>
      <c r="R35" s="67"/>
      <c r="T35" s="67"/>
      <c r="U35" s="67"/>
      <c r="V35" s="67"/>
      <c r="W35" s="67"/>
      <c r="X35" s="67"/>
      <c r="Y35" s="67"/>
      <c r="AB35" s="67"/>
      <c r="AC35" s="67"/>
      <c r="AD35" s="67"/>
      <c r="AE35" s="67"/>
      <c r="AF35" s="67"/>
      <c r="AG35" s="67"/>
      <c r="AH35" s="67"/>
      <c r="AI35" s="67"/>
      <c r="AJ35" s="67"/>
      <c r="AK35" s="67"/>
      <c r="AL35" s="67"/>
      <c r="AM35" s="67"/>
      <c r="AO35" s="67"/>
      <c r="AP35" s="67"/>
      <c r="AQ35" s="67"/>
      <c r="AR35" s="67"/>
      <c r="AS35" s="67"/>
      <c r="AT35" s="67"/>
      <c r="AW35" s="67"/>
      <c r="AX35" s="67"/>
      <c r="AY35" s="67"/>
      <c r="AZ35" s="67"/>
      <c r="BA35" s="67"/>
      <c r="BB35" s="67"/>
      <c r="BC35" s="67"/>
      <c r="BD35" s="67"/>
      <c r="BE35" s="67"/>
      <c r="BF35" s="67"/>
      <c r="BG35" s="67"/>
      <c r="BH35" s="67"/>
      <c r="BJ35" s="67"/>
      <c r="BK35" s="67"/>
      <c r="BL35" s="67"/>
      <c r="BM35" s="67"/>
      <c r="BN35" s="67"/>
      <c r="BO35" s="67"/>
    </row>
    <row r="36" spans="3:67" ht="18" customHeight="1" x14ac:dyDescent="0.25">
      <c r="C36" s="7" t="s">
        <v>118</v>
      </c>
      <c r="G36" s="53">
        <f>'Consolidated Financials'!G87*1000</f>
        <v>108810.66</v>
      </c>
      <c r="H36" s="53">
        <f>'Consolidated Financials'!H87*1000</f>
        <v>109548.17978021334</v>
      </c>
      <c r="I36" s="53">
        <f>'Consolidated Financials'!I87*1000</f>
        <v>109376.39364088625</v>
      </c>
      <c r="J36" s="53">
        <f>'Consolidated Financials'!J87*1000</f>
        <v>110259.06896966141</v>
      </c>
      <c r="K36" s="53">
        <f>'Consolidated Financials'!K87*1000</f>
        <v>111173.01942804361</v>
      </c>
      <c r="L36" s="53">
        <f>'Consolidated Financials'!L87*1000</f>
        <v>111137.45102407553</v>
      </c>
      <c r="M36" s="53">
        <f>'Consolidated Financials'!M87*1000</f>
        <v>112084.26919732265</v>
      </c>
      <c r="N36" s="53">
        <f>'Consolidated Financials'!N87*1000</f>
        <v>113114.58059373536</v>
      </c>
      <c r="O36" s="53">
        <f>'Consolidated Financials'!O87*1000</f>
        <v>113196.04352238882</v>
      </c>
      <c r="P36" s="53">
        <f>'Consolidated Financials'!P87*1000</f>
        <v>114309.35877781108</v>
      </c>
      <c r="Q36" s="53">
        <f>'Consolidated Financials'!Q87*1000</f>
        <v>115553.74859246331</v>
      </c>
      <c r="R36" s="53">
        <f>'Consolidated Financials'!R87*1000</f>
        <v>115799.34813630434</v>
      </c>
      <c r="AB36" s="53">
        <f>'Consolidated Financials'!AB87*1000</f>
        <v>117005.09975534528</v>
      </c>
      <c r="AC36" s="53">
        <f>'Consolidated Financials'!AC87*1000</f>
        <v>118376.11773174035</v>
      </c>
      <c r="AD36" s="53">
        <f>'Consolidated Financials'!AD87*1000</f>
        <v>118637.64346664495</v>
      </c>
      <c r="AE36" s="53">
        <f>'Consolidated Financials'!AE87*1000</f>
        <v>119989.77145928371</v>
      </c>
      <c r="AF36" s="53">
        <f>'Consolidated Financials'!AF87*1000</f>
        <v>121335.76249082398</v>
      </c>
      <c r="AG36" s="53">
        <f>'Consolidated Financials'!AG87*1000</f>
        <v>121729.01956265935</v>
      </c>
      <c r="AH36" s="53">
        <f>'Consolidated Financials'!AH87*1000</f>
        <v>123035.41316706652</v>
      </c>
      <c r="AI36" s="53">
        <f>'Consolidated Financials'!AI87*1000</f>
        <v>124399.1626501383</v>
      </c>
      <c r="AJ36" s="53">
        <f>'Consolidated Financials'!AJ87*1000</f>
        <v>124793.91504095856</v>
      </c>
      <c r="AK36" s="53">
        <f>'Consolidated Financials'!AK87*1000</f>
        <v>126216.20070753081</v>
      </c>
      <c r="AL36" s="53">
        <f>'Consolidated Financials'!AL87*1000</f>
        <v>127701.6914967414</v>
      </c>
      <c r="AM36" s="53">
        <f>'Consolidated Financials'!AM87*1000</f>
        <v>128221.57647076406</v>
      </c>
      <c r="AW36" s="53">
        <f>'Consolidated Financials'!AW87*1000</f>
        <v>129998.3583308852</v>
      </c>
      <c r="AX36" s="53">
        <f>'Consolidated Financials'!AX87*1000</f>
        <v>131928.44509995225</v>
      </c>
      <c r="AY36" s="53">
        <f>'Consolidated Financials'!AY87*1000</f>
        <v>132840.63783993412</v>
      </c>
      <c r="AZ36" s="53">
        <f>'Consolidated Financials'!AZ87*1000</f>
        <v>134766.30302732778</v>
      </c>
      <c r="BA36" s="53">
        <f>'Consolidated Financials'!BA87*1000</f>
        <v>136755.86285696537</v>
      </c>
      <c r="BB36" s="53">
        <f>'Consolidated Financials'!BB87*1000</f>
        <v>137786.54414342664</v>
      </c>
      <c r="BC36" s="53">
        <f>'Consolidated Financials'!BC87*1000</f>
        <v>139778.40232879305</v>
      </c>
      <c r="BD36" s="53">
        <f>'Consolidated Financials'!BD87*1000</f>
        <v>141842.62278750268</v>
      </c>
      <c r="BE36" s="53">
        <f>'Consolidated Financials'!BE87*1000</f>
        <v>142955.27747781668</v>
      </c>
      <c r="BF36" s="53">
        <f>'Consolidated Financials'!BF87*1000</f>
        <v>145080.97957691943</v>
      </c>
      <c r="BG36" s="53">
        <f>'Consolidated Financials'!BG87*1000</f>
        <v>147293.53162997329</v>
      </c>
      <c r="BH36" s="53">
        <f>'Consolidated Financials'!BH87*1000</f>
        <v>148560.15735420966</v>
      </c>
    </row>
    <row r="37" spans="3:67" ht="18" customHeight="1" x14ac:dyDescent="0.25">
      <c r="D37" s="7" t="s">
        <v>336</v>
      </c>
      <c r="G37" s="67"/>
      <c r="H37" s="67"/>
      <c r="I37" s="67"/>
      <c r="J37" s="67"/>
      <c r="K37" s="67"/>
      <c r="L37" s="67"/>
      <c r="M37" s="67"/>
      <c r="N37" s="67"/>
      <c r="O37" s="67"/>
      <c r="P37" s="67"/>
      <c r="Q37" s="67"/>
      <c r="R37" s="67"/>
      <c r="T37" s="67">
        <f>I36</f>
        <v>109376.39364088625</v>
      </c>
      <c r="U37" s="67">
        <f>L36</f>
        <v>111137.45102407553</v>
      </c>
      <c r="V37" s="67">
        <f>O36</f>
        <v>113196.04352238882</v>
      </c>
      <c r="W37" s="67">
        <f>R36</f>
        <v>115799.34813630434</v>
      </c>
      <c r="X37" s="67"/>
      <c r="Y37" s="67">
        <f>R36</f>
        <v>115799.34813630434</v>
      </c>
      <c r="AB37" s="67"/>
      <c r="AC37" s="67"/>
      <c r="AD37" s="67"/>
      <c r="AE37" s="67"/>
      <c r="AF37" s="67"/>
      <c r="AG37" s="67"/>
      <c r="AH37" s="67"/>
      <c r="AI37" s="67"/>
      <c r="AJ37" s="67"/>
      <c r="AK37" s="67"/>
      <c r="AL37" s="67"/>
      <c r="AM37" s="67"/>
      <c r="AO37" s="67">
        <f>AD36</f>
        <v>118637.64346664495</v>
      </c>
      <c r="AP37" s="67">
        <f>AG36</f>
        <v>121729.01956265935</v>
      </c>
      <c r="AQ37" s="67">
        <f>AJ36</f>
        <v>124793.91504095856</v>
      </c>
      <c r="AR37" s="67">
        <f>AM36</f>
        <v>128221.57647076406</v>
      </c>
      <c r="AS37" s="67"/>
      <c r="AT37" s="67">
        <f>AM36</f>
        <v>128221.57647076406</v>
      </c>
      <c r="AW37" s="67"/>
      <c r="AX37" s="67"/>
      <c r="AY37" s="67"/>
      <c r="AZ37" s="67"/>
      <c r="BA37" s="67"/>
      <c r="BB37" s="67"/>
      <c r="BC37" s="67"/>
      <c r="BD37" s="67"/>
      <c r="BE37" s="67"/>
      <c r="BF37" s="67"/>
      <c r="BG37" s="67"/>
      <c r="BH37" s="67"/>
      <c r="BJ37" s="67">
        <f>AY36</f>
        <v>132840.63783993412</v>
      </c>
      <c r="BK37" s="67">
        <f>BB36</f>
        <v>137786.54414342664</v>
      </c>
      <c r="BL37" s="67">
        <f>BE36</f>
        <v>142955.27747781668</v>
      </c>
      <c r="BM37" s="67">
        <f>BH36</f>
        <v>148560.15735420966</v>
      </c>
      <c r="BN37" s="67"/>
      <c r="BO37" s="67">
        <f>BH36</f>
        <v>148560.15735420966</v>
      </c>
    </row>
    <row r="38" spans="3:67" ht="18" customHeight="1" x14ac:dyDescent="0.25"/>
    <row r="39" spans="3:67" ht="18" customHeight="1" x14ac:dyDescent="0.25">
      <c r="C39" s="7" t="s">
        <v>115</v>
      </c>
    </row>
    <row r="40" spans="3:67" ht="18" customHeight="1" x14ac:dyDescent="0.25">
      <c r="D40" s="7" t="s">
        <v>182</v>
      </c>
      <c r="G40" s="87">
        <v>5000</v>
      </c>
      <c r="H40" s="67">
        <f>G43</f>
        <v>5000</v>
      </c>
      <c r="I40" s="67">
        <f t="shared" ref="I40:R40" si="70">H43</f>
        <v>5000</v>
      </c>
      <c r="J40" s="67">
        <f t="shared" si="70"/>
        <v>5000</v>
      </c>
      <c r="K40" s="67">
        <f t="shared" si="70"/>
        <v>5000</v>
      </c>
      <c r="L40" s="67">
        <f t="shared" si="70"/>
        <v>5000</v>
      </c>
      <c r="M40" s="67">
        <f t="shared" si="70"/>
        <v>5000</v>
      </c>
      <c r="N40" s="67">
        <f t="shared" si="70"/>
        <v>5000</v>
      </c>
      <c r="O40" s="67">
        <f t="shared" si="70"/>
        <v>5000</v>
      </c>
      <c r="P40" s="67">
        <f t="shared" si="70"/>
        <v>5000</v>
      </c>
      <c r="Q40" s="67">
        <f t="shared" si="70"/>
        <v>5000</v>
      </c>
      <c r="R40" s="67">
        <f t="shared" si="70"/>
        <v>5000</v>
      </c>
      <c r="AB40" s="68">
        <f>R43</f>
        <v>5000</v>
      </c>
      <c r="AC40" s="67">
        <f t="shared" ref="AC40:AM40" si="71">AB43</f>
        <v>5000</v>
      </c>
      <c r="AD40" s="67">
        <f t="shared" si="71"/>
        <v>5000</v>
      </c>
      <c r="AE40" s="67">
        <f t="shared" si="71"/>
        <v>5000</v>
      </c>
      <c r="AF40" s="67">
        <f t="shared" si="71"/>
        <v>5000</v>
      </c>
      <c r="AG40" s="67">
        <f t="shared" si="71"/>
        <v>5000</v>
      </c>
      <c r="AH40" s="67">
        <f t="shared" si="71"/>
        <v>5000</v>
      </c>
      <c r="AI40" s="67">
        <f t="shared" si="71"/>
        <v>5000</v>
      </c>
      <c r="AJ40" s="67">
        <f t="shared" si="71"/>
        <v>5000</v>
      </c>
      <c r="AK40" s="67">
        <f t="shared" si="71"/>
        <v>5000</v>
      </c>
      <c r="AL40" s="67">
        <f t="shared" si="71"/>
        <v>5000</v>
      </c>
      <c r="AM40" s="67">
        <f t="shared" si="71"/>
        <v>5000</v>
      </c>
      <c r="AW40" s="68">
        <f>AM43</f>
        <v>5000</v>
      </c>
      <c r="AX40" s="67">
        <f t="shared" ref="AX40:BH40" si="72">AW43</f>
        <v>5000</v>
      </c>
      <c r="AY40" s="67">
        <f t="shared" si="72"/>
        <v>5000</v>
      </c>
      <c r="AZ40" s="67">
        <f t="shared" si="72"/>
        <v>5000</v>
      </c>
      <c r="BA40" s="67">
        <f t="shared" si="72"/>
        <v>5000</v>
      </c>
      <c r="BB40" s="67">
        <f t="shared" si="72"/>
        <v>5000</v>
      </c>
      <c r="BC40" s="67">
        <f t="shared" si="72"/>
        <v>5000</v>
      </c>
      <c r="BD40" s="67">
        <f t="shared" si="72"/>
        <v>5000</v>
      </c>
      <c r="BE40" s="67">
        <f t="shared" si="72"/>
        <v>5000</v>
      </c>
      <c r="BF40" s="67">
        <f t="shared" si="72"/>
        <v>5000</v>
      </c>
      <c r="BG40" s="67">
        <f t="shared" si="72"/>
        <v>5000</v>
      </c>
      <c r="BH40" s="67">
        <f t="shared" si="72"/>
        <v>5000</v>
      </c>
    </row>
    <row r="41" spans="3:67" ht="18" customHeight="1" x14ac:dyDescent="0.25">
      <c r="D41" s="7" t="s">
        <v>183</v>
      </c>
      <c r="G41" s="87">
        <v>0</v>
      </c>
      <c r="H41" s="87">
        <v>0</v>
      </c>
      <c r="I41" s="87">
        <v>0</v>
      </c>
      <c r="J41" s="87">
        <v>0</v>
      </c>
      <c r="K41" s="87">
        <v>0</v>
      </c>
      <c r="L41" s="87">
        <v>0</v>
      </c>
      <c r="M41" s="87">
        <v>0</v>
      </c>
      <c r="N41" s="87">
        <v>0</v>
      </c>
      <c r="O41" s="87">
        <v>0</v>
      </c>
      <c r="P41" s="87">
        <v>0</v>
      </c>
      <c r="Q41" s="87">
        <v>0</v>
      </c>
      <c r="R41" s="87">
        <v>0</v>
      </c>
      <c r="AB41" s="9">
        <v>0</v>
      </c>
      <c r="AC41" s="9">
        <v>0</v>
      </c>
      <c r="AD41" s="9">
        <v>0</v>
      </c>
      <c r="AE41" s="9">
        <v>0</v>
      </c>
      <c r="AF41" s="9">
        <v>0</v>
      </c>
      <c r="AG41" s="9">
        <v>0</v>
      </c>
      <c r="AH41" s="9">
        <v>0</v>
      </c>
      <c r="AI41" s="9">
        <v>0</v>
      </c>
      <c r="AJ41" s="9">
        <v>0</v>
      </c>
      <c r="AK41" s="9">
        <v>0</v>
      </c>
      <c r="AL41" s="9">
        <v>0</v>
      </c>
      <c r="AM41" s="9">
        <v>0</v>
      </c>
      <c r="AW41" s="9">
        <v>0</v>
      </c>
      <c r="AX41" s="9">
        <v>0</v>
      </c>
      <c r="AY41" s="9">
        <v>0</v>
      </c>
      <c r="AZ41" s="9">
        <v>0</v>
      </c>
      <c r="BA41" s="9">
        <v>0</v>
      </c>
      <c r="BB41" s="9">
        <v>0</v>
      </c>
      <c r="BC41" s="9">
        <v>0</v>
      </c>
      <c r="BD41" s="9">
        <v>0</v>
      </c>
      <c r="BE41" s="9">
        <v>0</v>
      </c>
      <c r="BF41" s="9">
        <v>0</v>
      </c>
      <c r="BG41" s="9">
        <v>0</v>
      </c>
      <c r="BH41" s="9">
        <v>0</v>
      </c>
    </row>
    <row r="42" spans="3:67" ht="18" customHeight="1" x14ac:dyDescent="0.25">
      <c r="D42" s="7" t="s">
        <v>184</v>
      </c>
      <c r="G42" s="87">
        <v>0</v>
      </c>
      <c r="H42" s="87">
        <v>0</v>
      </c>
      <c r="I42" s="87">
        <v>0</v>
      </c>
      <c r="J42" s="87">
        <v>0</v>
      </c>
      <c r="K42" s="87">
        <v>0</v>
      </c>
      <c r="L42" s="87">
        <v>0</v>
      </c>
      <c r="M42" s="87">
        <v>0</v>
      </c>
      <c r="N42" s="87">
        <v>0</v>
      </c>
      <c r="O42" s="87">
        <v>0</v>
      </c>
      <c r="P42" s="87">
        <v>0</v>
      </c>
      <c r="Q42" s="87">
        <v>0</v>
      </c>
      <c r="R42" s="87">
        <v>0</v>
      </c>
      <c r="AB42" s="9">
        <v>0</v>
      </c>
      <c r="AC42" s="9">
        <v>0</v>
      </c>
      <c r="AD42" s="9">
        <v>0</v>
      </c>
      <c r="AE42" s="9">
        <v>0</v>
      </c>
      <c r="AF42" s="9">
        <v>0</v>
      </c>
      <c r="AG42" s="9">
        <v>0</v>
      </c>
      <c r="AH42" s="9">
        <v>0</v>
      </c>
      <c r="AI42" s="9">
        <v>0</v>
      </c>
      <c r="AJ42" s="9">
        <v>0</v>
      </c>
      <c r="AK42" s="9">
        <v>0</v>
      </c>
      <c r="AL42" s="9">
        <v>0</v>
      </c>
      <c r="AM42" s="9">
        <v>0</v>
      </c>
      <c r="AW42" s="9">
        <v>0</v>
      </c>
      <c r="AX42" s="9">
        <v>0</v>
      </c>
      <c r="AY42" s="9">
        <v>0</v>
      </c>
      <c r="AZ42" s="9">
        <v>0</v>
      </c>
      <c r="BA42" s="9">
        <v>0</v>
      </c>
      <c r="BB42" s="9">
        <v>0</v>
      </c>
      <c r="BC42" s="9">
        <v>0</v>
      </c>
      <c r="BD42" s="9">
        <v>0</v>
      </c>
      <c r="BE42" s="9">
        <v>0</v>
      </c>
      <c r="BF42" s="9">
        <v>0</v>
      </c>
      <c r="BG42" s="9">
        <v>0</v>
      </c>
      <c r="BH42" s="9">
        <v>0</v>
      </c>
    </row>
    <row r="43" spans="3:67" ht="18" customHeight="1" x14ac:dyDescent="0.25">
      <c r="D43" s="7" t="s">
        <v>185</v>
      </c>
      <c r="G43" s="67">
        <f>SUM(G40:G42)</f>
        <v>5000</v>
      </c>
      <c r="H43" s="67">
        <f>SUM(H40:H42)</f>
        <v>5000</v>
      </c>
      <c r="I43" s="67">
        <f t="shared" ref="I43:R43" si="73">SUM(I40:I42)</f>
        <v>5000</v>
      </c>
      <c r="J43" s="67">
        <f t="shared" si="73"/>
        <v>5000</v>
      </c>
      <c r="K43" s="67">
        <f t="shared" si="73"/>
        <v>5000</v>
      </c>
      <c r="L43" s="67">
        <f t="shared" si="73"/>
        <v>5000</v>
      </c>
      <c r="M43" s="67">
        <f t="shared" si="73"/>
        <v>5000</v>
      </c>
      <c r="N43" s="67">
        <f t="shared" si="73"/>
        <v>5000</v>
      </c>
      <c r="O43" s="67">
        <f t="shared" si="73"/>
        <v>5000</v>
      </c>
      <c r="P43" s="67">
        <f t="shared" si="73"/>
        <v>5000</v>
      </c>
      <c r="Q43" s="67">
        <f t="shared" si="73"/>
        <v>5000</v>
      </c>
      <c r="R43" s="67">
        <f t="shared" si="73"/>
        <v>5000</v>
      </c>
      <c r="AB43" s="67">
        <f t="shared" ref="AB43:AC43" si="74">SUM(AB40:AB42)</f>
        <v>5000</v>
      </c>
      <c r="AC43" s="67">
        <f t="shared" si="74"/>
        <v>5000</v>
      </c>
      <c r="AD43" s="67">
        <f t="shared" ref="AD43" si="75">SUM(AD40:AD42)</f>
        <v>5000</v>
      </c>
      <c r="AE43" s="67">
        <f t="shared" ref="AE43" si="76">SUM(AE40:AE42)</f>
        <v>5000</v>
      </c>
      <c r="AF43" s="67">
        <f t="shared" ref="AF43" si="77">SUM(AF40:AF42)</f>
        <v>5000</v>
      </c>
      <c r="AG43" s="67">
        <f t="shared" ref="AG43" si="78">SUM(AG40:AG42)</f>
        <v>5000</v>
      </c>
      <c r="AH43" s="67">
        <f t="shared" ref="AH43" si="79">SUM(AH40:AH42)</f>
        <v>5000</v>
      </c>
      <c r="AI43" s="67">
        <f t="shared" ref="AI43" si="80">SUM(AI40:AI42)</f>
        <v>5000</v>
      </c>
      <c r="AJ43" s="67">
        <f t="shared" ref="AJ43" si="81">SUM(AJ40:AJ42)</f>
        <v>5000</v>
      </c>
      <c r="AK43" s="67">
        <f t="shared" ref="AK43" si="82">SUM(AK40:AK42)</f>
        <v>5000</v>
      </c>
      <c r="AL43" s="67">
        <f t="shared" ref="AL43" si="83">SUM(AL40:AL42)</f>
        <v>5000</v>
      </c>
      <c r="AM43" s="67">
        <f t="shared" ref="AM43" si="84">SUM(AM40:AM42)</f>
        <v>5000</v>
      </c>
      <c r="AW43" s="67">
        <f t="shared" ref="AW43" si="85">SUM(AW40:AW42)</f>
        <v>5000</v>
      </c>
      <c r="AX43" s="67">
        <f t="shared" ref="AX43" si="86">SUM(AX40:AX42)</f>
        <v>5000</v>
      </c>
      <c r="AY43" s="67">
        <f t="shared" ref="AY43" si="87">SUM(AY40:AY42)</f>
        <v>5000</v>
      </c>
      <c r="AZ43" s="67">
        <f t="shared" ref="AZ43" si="88">SUM(AZ40:AZ42)</f>
        <v>5000</v>
      </c>
      <c r="BA43" s="67">
        <f t="shared" ref="BA43" si="89">SUM(BA40:BA42)</f>
        <v>5000</v>
      </c>
      <c r="BB43" s="67">
        <f t="shared" ref="BB43" si="90">SUM(BB40:BB42)</f>
        <v>5000</v>
      </c>
      <c r="BC43" s="67">
        <f t="shared" ref="BC43" si="91">SUM(BC40:BC42)</f>
        <v>5000</v>
      </c>
      <c r="BD43" s="67">
        <f t="shared" ref="BD43" si="92">SUM(BD40:BD42)</f>
        <v>5000</v>
      </c>
      <c r="BE43" s="67">
        <f t="shared" ref="BE43" si="93">SUM(BE40:BE42)</f>
        <v>5000</v>
      </c>
      <c r="BF43" s="67">
        <f t="shared" ref="BF43" si="94">SUM(BF40:BF42)</f>
        <v>5000</v>
      </c>
      <c r="BG43" s="67">
        <f t="shared" ref="BG43" si="95">SUM(BG40:BG42)</f>
        <v>5000</v>
      </c>
      <c r="BH43" s="67">
        <f t="shared" ref="BH43" si="96">SUM(BH40:BH42)</f>
        <v>5000</v>
      </c>
    </row>
    <row r="44" spans="3:67" ht="18" customHeight="1" x14ac:dyDescent="0.25"/>
    <row r="45" spans="3:67" ht="18" customHeight="1" x14ac:dyDescent="0.25">
      <c r="D45" s="7" t="s">
        <v>187</v>
      </c>
      <c r="G45" s="87">
        <v>20000</v>
      </c>
      <c r="H45" s="67">
        <f>G45</f>
        <v>20000</v>
      </c>
      <c r="I45" s="67">
        <f t="shared" ref="I45:R45" si="97">H45</f>
        <v>20000</v>
      </c>
      <c r="J45" s="67">
        <f t="shared" si="97"/>
        <v>20000</v>
      </c>
      <c r="K45" s="67">
        <f t="shared" si="97"/>
        <v>20000</v>
      </c>
      <c r="L45" s="67">
        <f t="shared" si="97"/>
        <v>20000</v>
      </c>
      <c r="M45" s="67">
        <f t="shared" si="97"/>
        <v>20000</v>
      </c>
      <c r="N45" s="67">
        <f t="shared" si="97"/>
        <v>20000</v>
      </c>
      <c r="O45" s="67">
        <f t="shared" si="97"/>
        <v>20000</v>
      </c>
      <c r="P45" s="67">
        <f t="shared" si="97"/>
        <v>20000</v>
      </c>
      <c r="Q45" s="67">
        <f t="shared" si="97"/>
        <v>20000</v>
      </c>
      <c r="R45" s="67">
        <f t="shared" si="97"/>
        <v>20000</v>
      </c>
      <c r="AB45" s="68">
        <f>R45</f>
        <v>20000</v>
      </c>
      <c r="AC45" s="67">
        <f>AB45</f>
        <v>20000</v>
      </c>
      <c r="AD45" s="67">
        <f t="shared" ref="AD45:AM45" si="98">AC45</f>
        <v>20000</v>
      </c>
      <c r="AE45" s="67">
        <f t="shared" si="98"/>
        <v>20000</v>
      </c>
      <c r="AF45" s="67">
        <f t="shared" si="98"/>
        <v>20000</v>
      </c>
      <c r="AG45" s="67">
        <f t="shared" si="98"/>
        <v>20000</v>
      </c>
      <c r="AH45" s="67">
        <f t="shared" si="98"/>
        <v>20000</v>
      </c>
      <c r="AI45" s="67">
        <f t="shared" si="98"/>
        <v>20000</v>
      </c>
      <c r="AJ45" s="67">
        <f t="shared" si="98"/>
        <v>20000</v>
      </c>
      <c r="AK45" s="67">
        <f t="shared" si="98"/>
        <v>20000</v>
      </c>
      <c r="AL45" s="67">
        <f t="shared" si="98"/>
        <v>20000</v>
      </c>
      <c r="AM45" s="67">
        <f t="shared" si="98"/>
        <v>20000</v>
      </c>
      <c r="AW45" s="68">
        <f>AM45</f>
        <v>20000</v>
      </c>
      <c r="AX45" s="67">
        <f>AW45</f>
        <v>20000</v>
      </c>
      <c r="AY45" s="67">
        <f t="shared" ref="AY45:BH45" si="99">AX45</f>
        <v>20000</v>
      </c>
      <c r="AZ45" s="67">
        <f t="shared" si="99"/>
        <v>20000</v>
      </c>
      <c r="BA45" s="67">
        <f t="shared" si="99"/>
        <v>20000</v>
      </c>
      <c r="BB45" s="67">
        <f t="shared" si="99"/>
        <v>20000</v>
      </c>
      <c r="BC45" s="67">
        <f t="shared" si="99"/>
        <v>20000</v>
      </c>
      <c r="BD45" s="67">
        <f t="shared" si="99"/>
        <v>20000</v>
      </c>
      <c r="BE45" s="67">
        <f t="shared" si="99"/>
        <v>20000</v>
      </c>
      <c r="BF45" s="67">
        <f t="shared" si="99"/>
        <v>20000</v>
      </c>
      <c r="BG45" s="67">
        <f t="shared" si="99"/>
        <v>20000</v>
      </c>
      <c r="BH45" s="67">
        <f t="shared" si="99"/>
        <v>20000</v>
      </c>
    </row>
    <row r="46" spans="3:67" ht="18" customHeight="1" x14ac:dyDescent="0.25">
      <c r="E46" s="7" t="s">
        <v>226</v>
      </c>
      <c r="G46" s="90"/>
      <c r="H46" s="67"/>
      <c r="I46" s="67"/>
      <c r="J46" s="67"/>
      <c r="K46" s="67"/>
      <c r="L46" s="67"/>
      <c r="M46" s="67"/>
      <c r="N46" s="67"/>
      <c r="O46" s="67"/>
      <c r="P46" s="67"/>
      <c r="Q46" s="67"/>
      <c r="R46" s="67"/>
      <c r="T46" s="67">
        <f>AVERAGE(G45:I45)</f>
        <v>20000</v>
      </c>
      <c r="U46" s="67">
        <f>AVERAGE(J45:L45)</f>
        <v>20000</v>
      </c>
      <c r="V46" s="67">
        <f>AVERAGE(M45:O45)</f>
        <v>20000</v>
      </c>
      <c r="W46" s="67">
        <f>AVERAGE(P45:R45)</f>
        <v>20000</v>
      </c>
      <c r="X46" s="67"/>
      <c r="Y46" s="67">
        <f>AVERAGE(G45:R45)</f>
        <v>20000</v>
      </c>
      <c r="AB46" s="70"/>
      <c r="AC46" s="67"/>
      <c r="AD46" s="67"/>
      <c r="AE46" s="67"/>
      <c r="AF46" s="67"/>
      <c r="AG46" s="67"/>
      <c r="AH46" s="67"/>
      <c r="AI46" s="67"/>
      <c r="AJ46" s="67"/>
      <c r="AK46" s="67"/>
      <c r="AL46" s="67"/>
      <c r="AM46" s="67"/>
      <c r="AO46" s="67">
        <f>AVERAGE(AB45:AD45)</f>
        <v>20000</v>
      </c>
      <c r="AP46" s="67">
        <f>AVERAGE(AE45:AG45)</f>
        <v>20000</v>
      </c>
      <c r="AQ46" s="67">
        <f>AVERAGE(AH45:AJ45)</f>
        <v>20000</v>
      </c>
      <c r="AR46" s="67">
        <f>AVERAGE(AK45:AM45)</f>
        <v>20000</v>
      </c>
      <c r="AS46" s="67"/>
      <c r="AT46" s="67">
        <f>AVERAGE(AB45:AM45)</f>
        <v>20000</v>
      </c>
      <c r="AW46" s="70"/>
      <c r="AX46" s="67"/>
      <c r="AY46" s="67"/>
      <c r="AZ46" s="67"/>
      <c r="BA46" s="67"/>
      <c r="BB46" s="67"/>
      <c r="BC46" s="67"/>
      <c r="BD46" s="67"/>
      <c r="BE46" s="67"/>
      <c r="BF46" s="67"/>
      <c r="BG46" s="67"/>
      <c r="BH46" s="67"/>
      <c r="BJ46" s="67">
        <f>AVERAGE(AW45:AY45)</f>
        <v>20000</v>
      </c>
      <c r="BK46" s="67">
        <f>AVERAGE(AZ45:BB45)</f>
        <v>20000</v>
      </c>
      <c r="BL46" s="67">
        <f>AVERAGE(BC45:BE45)</f>
        <v>20000</v>
      </c>
      <c r="BM46" s="67">
        <f>AVERAGE(BF45:BH45)</f>
        <v>20000</v>
      </c>
      <c r="BN46" s="67"/>
      <c r="BO46" s="67">
        <f>AVERAGE(AW45:BH45)</f>
        <v>20000</v>
      </c>
    </row>
    <row r="47" spans="3:67" ht="18" customHeight="1" x14ac:dyDescent="0.25">
      <c r="D47" s="7" t="s">
        <v>186</v>
      </c>
      <c r="G47" s="89"/>
      <c r="H47" s="89"/>
      <c r="I47" s="89">
        <v>0.05</v>
      </c>
      <c r="J47" s="89"/>
      <c r="K47" s="89"/>
      <c r="L47" s="89">
        <v>0.05</v>
      </c>
      <c r="M47" s="89"/>
      <c r="N47" s="89"/>
      <c r="O47" s="89">
        <v>0.05</v>
      </c>
      <c r="P47" s="89"/>
      <c r="Q47" s="89"/>
      <c r="R47" s="89">
        <v>0.05</v>
      </c>
      <c r="AB47" s="5"/>
      <c r="AC47" s="5"/>
      <c r="AD47" s="5">
        <v>0.05</v>
      </c>
      <c r="AE47" s="5"/>
      <c r="AF47" s="5"/>
      <c r="AG47" s="5">
        <v>0.05</v>
      </c>
      <c r="AH47" s="5"/>
      <c r="AI47" s="5"/>
      <c r="AJ47" s="5">
        <v>0.05</v>
      </c>
      <c r="AK47" s="5"/>
      <c r="AL47" s="5"/>
      <c r="AM47" s="5">
        <v>0.05</v>
      </c>
      <c r="AW47" s="5"/>
      <c r="AX47" s="5"/>
      <c r="AY47" s="5">
        <v>0.05</v>
      </c>
      <c r="AZ47" s="5"/>
      <c r="BA47" s="5"/>
      <c r="BB47" s="5">
        <v>0.05</v>
      </c>
      <c r="BC47" s="5"/>
      <c r="BD47" s="5"/>
      <c r="BE47" s="5">
        <v>0.05</v>
      </c>
      <c r="BF47" s="5"/>
      <c r="BG47" s="5"/>
      <c r="BH47" s="5">
        <v>0.05</v>
      </c>
    </row>
    <row r="48" spans="3:67" ht="18" customHeight="1" x14ac:dyDescent="0.25">
      <c r="D48" s="7" t="s">
        <v>188</v>
      </c>
      <c r="G48" s="67">
        <f>G45*G47</f>
        <v>0</v>
      </c>
      <c r="H48" s="67">
        <f t="shared" ref="H48:R48" si="100">H45*H47</f>
        <v>0</v>
      </c>
      <c r="I48" s="67">
        <f t="shared" si="100"/>
        <v>1000</v>
      </c>
      <c r="J48" s="67">
        <f t="shared" si="100"/>
        <v>0</v>
      </c>
      <c r="K48" s="67">
        <f t="shared" si="100"/>
        <v>0</v>
      </c>
      <c r="L48" s="67">
        <f t="shared" si="100"/>
        <v>1000</v>
      </c>
      <c r="M48" s="67">
        <f t="shared" si="100"/>
        <v>0</v>
      </c>
      <c r="N48" s="67">
        <f t="shared" si="100"/>
        <v>0</v>
      </c>
      <c r="O48" s="67">
        <f t="shared" si="100"/>
        <v>1000</v>
      </c>
      <c r="P48" s="67">
        <f t="shared" si="100"/>
        <v>0</v>
      </c>
      <c r="Q48" s="67">
        <f t="shared" si="100"/>
        <v>0</v>
      </c>
      <c r="R48" s="67">
        <f t="shared" si="100"/>
        <v>1000</v>
      </c>
      <c r="AB48" s="67">
        <f>AB45*AB47</f>
        <v>0</v>
      </c>
      <c r="AC48" s="67">
        <f t="shared" ref="AC48" si="101">AC45*AC47</f>
        <v>0</v>
      </c>
      <c r="AD48" s="67">
        <f t="shared" ref="AD48" si="102">AD45*AD47</f>
        <v>1000</v>
      </c>
      <c r="AE48" s="67">
        <f t="shared" ref="AE48" si="103">AE45*AE47</f>
        <v>0</v>
      </c>
      <c r="AF48" s="67">
        <f t="shared" ref="AF48" si="104">AF45*AF47</f>
        <v>0</v>
      </c>
      <c r="AG48" s="67">
        <f t="shared" ref="AG48" si="105">AG45*AG47</f>
        <v>1000</v>
      </c>
      <c r="AH48" s="67">
        <f t="shared" ref="AH48" si="106">AH45*AH47</f>
        <v>0</v>
      </c>
      <c r="AI48" s="67">
        <f t="shared" ref="AI48" si="107">AI45*AI47</f>
        <v>0</v>
      </c>
      <c r="AJ48" s="67">
        <f t="shared" ref="AJ48" si="108">AJ45*AJ47</f>
        <v>1000</v>
      </c>
      <c r="AK48" s="67">
        <f t="shared" ref="AK48" si="109">AK45*AK47</f>
        <v>0</v>
      </c>
      <c r="AL48" s="67">
        <f t="shared" ref="AL48" si="110">AL45*AL47</f>
        <v>0</v>
      </c>
      <c r="AM48" s="67">
        <f t="shared" ref="AM48" si="111">AM45*AM47</f>
        <v>1000</v>
      </c>
      <c r="AW48" s="67">
        <f>AW45*AW47</f>
        <v>0</v>
      </c>
      <c r="AX48" s="67">
        <f t="shared" ref="AX48" si="112">AX45*AX47</f>
        <v>0</v>
      </c>
      <c r="AY48" s="67">
        <f t="shared" ref="AY48" si="113">AY45*AY47</f>
        <v>1000</v>
      </c>
      <c r="AZ48" s="67">
        <f t="shared" ref="AZ48" si="114">AZ45*AZ47</f>
        <v>0</v>
      </c>
      <c r="BA48" s="67">
        <f t="shared" ref="BA48" si="115">BA45*BA47</f>
        <v>0</v>
      </c>
      <c r="BB48" s="67">
        <f t="shared" ref="BB48" si="116">BB45*BB47</f>
        <v>1000</v>
      </c>
      <c r="BC48" s="67">
        <f t="shared" ref="BC48" si="117">BC45*BC47</f>
        <v>0</v>
      </c>
      <c r="BD48" s="67">
        <f t="shared" ref="BD48" si="118">BD45*BD47</f>
        <v>0</v>
      </c>
      <c r="BE48" s="67">
        <f t="shared" ref="BE48" si="119">BE45*BE47</f>
        <v>1000</v>
      </c>
      <c r="BF48" s="67">
        <f t="shared" ref="BF48" si="120">BF45*BF47</f>
        <v>0</v>
      </c>
      <c r="BG48" s="67">
        <f t="shared" ref="BG48" si="121">BG45*BG47</f>
        <v>0</v>
      </c>
      <c r="BH48" s="67">
        <f t="shared" ref="BH48" si="122">BH45*BH47</f>
        <v>1000</v>
      </c>
    </row>
    <row r="49" spans="3:67" ht="18" customHeight="1" x14ac:dyDescent="0.25"/>
    <row r="50" spans="3:67" ht="18" customHeight="1" x14ac:dyDescent="0.25"/>
    <row r="51" spans="3:67" ht="18" customHeight="1" x14ac:dyDescent="0.25">
      <c r="C51" s="7" t="s">
        <v>116</v>
      </c>
    </row>
    <row r="52" spans="3:67" ht="18" customHeight="1" x14ac:dyDescent="0.25">
      <c r="D52" s="7" t="s">
        <v>182</v>
      </c>
      <c r="H52" s="67">
        <f>G55</f>
        <v>103810.66</v>
      </c>
      <c r="I52" s="67">
        <f t="shared" ref="I52:R52" si="123">H55</f>
        <v>104548.17978021334</v>
      </c>
      <c r="J52" s="67">
        <f t="shared" si="123"/>
        <v>104376.39364088625</v>
      </c>
      <c r="K52" s="67">
        <f t="shared" si="123"/>
        <v>105259.06896966141</v>
      </c>
      <c r="L52" s="67">
        <f t="shared" si="123"/>
        <v>106173.01942804361</v>
      </c>
      <c r="M52" s="67">
        <f t="shared" si="123"/>
        <v>106137.45102407553</v>
      </c>
      <c r="N52" s="67">
        <f t="shared" si="123"/>
        <v>107084.26919732265</v>
      </c>
      <c r="O52" s="67">
        <f t="shared" si="123"/>
        <v>108114.58059373536</v>
      </c>
      <c r="P52" s="67">
        <f t="shared" si="123"/>
        <v>108196.04352238882</v>
      </c>
      <c r="Q52" s="67">
        <f t="shared" si="123"/>
        <v>109309.35877781108</v>
      </c>
      <c r="R52" s="67">
        <f t="shared" si="123"/>
        <v>110553.74859246331</v>
      </c>
      <c r="AB52" s="68">
        <f>R55</f>
        <v>110799.34813630434</v>
      </c>
      <c r="AC52" s="67">
        <f>AB55</f>
        <v>112005.09975534528</v>
      </c>
      <c r="AD52" s="67">
        <f t="shared" ref="AD52:AM52" si="124">AC55</f>
        <v>113376.11773174035</v>
      </c>
      <c r="AE52" s="67">
        <f t="shared" si="124"/>
        <v>113637.64346664495</v>
      </c>
      <c r="AF52" s="67">
        <f t="shared" si="124"/>
        <v>114989.77145928371</v>
      </c>
      <c r="AG52" s="67">
        <f t="shared" si="124"/>
        <v>116335.76249082398</v>
      </c>
      <c r="AH52" s="67">
        <f t="shared" si="124"/>
        <v>116729.01956265935</v>
      </c>
      <c r="AI52" s="67">
        <f t="shared" si="124"/>
        <v>118035.41316706652</v>
      </c>
      <c r="AJ52" s="67">
        <f t="shared" si="124"/>
        <v>119399.1626501383</v>
      </c>
      <c r="AK52" s="67">
        <f t="shared" si="124"/>
        <v>119793.91504095856</v>
      </c>
      <c r="AL52" s="67">
        <f t="shared" si="124"/>
        <v>121216.20070753081</v>
      </c>
      <c r="AM52" s="67">
        <f t="shared" si="124"/>
        <v>122701.6914967414</v>
      </c>
      <c r="AW52" s="68">
        <f>AM55</f>
        <v>123221.57647076406</v>
      </c>
      <c r="AX52" s="67">
        <f>AW55</f>
        <v>124998.35833088518</v>
      </c>
      <c r="AY52" s="67">
        <f t="shared" ref="AY52:BH52" si="125">AX55</f>
        <v>126928.44509995225</v>
      </c>
      <c r="AZ52" s="67">
        <f t="shared" si="125"/>
        <v>127840.63783993412</v>
      </c>
      <c r="BA52" s="67">
        <f t="shared" si="125"/>
        <v>129766.30302732778</v>
      </c>
      <c r="BB52" s="67">
        <f t="shared" si="125"/>
        <v>131755.86285696537</v>
      </c>
      <c r="BC52" s="67">
        <f t="shared" si="125"/>
        <v>132786.54414342664</v>
      </c>
      <c r="BD52" s="67">
        <f t="shared" si="125"/>
        <v>134778.40232879305</v>
      </c>
      <c r="BE52" s="67">
        <f t="shared" si="125"/>
        <v>136842.62278750268</v>
      </c>
      <c r="BF52" s="67">
        <f t="shared" si="125"/>
        <v>137955.27747781668</v>
      </c>
      <c r="BG52" s="67">
        <f t="shared" si="125"/>
        <v>140080.97957691943</v>
      </c>
      <c r="BH52" s="67">
        <f t="shared" si="125"/>
        <v>142293.53162997329</v>
      </c>
    </row>
    <row r="53" spans="3:67" ht="18" customHeight="1" x14ac:dyDescent="0.25">
      <c r="D53" s="7" t="s">
        <v>93</v>
      </c>
      <c r="G53" s="67">
        <f t="shared" ref="G53:R53" si="126">G29</f>
        <v>731.03331869333306</v>
      </c>
      <c r="H53" s="67">
        <f t="shared" si="126"/>
        <v>737.51978021333241</v>
      </c>
      <c r="I53" s="67">
        <f t="shared" si="126"/>
        <v>828.21386067291098</v>
      </c>
      <c r="J53" s="67">
        <f t="shared" si="126"/>
        <v>882.67532877516919</v>
      </c>
      <c r="K53" s="67">
        <f t="shared" si="126"/>
        <v>913.95045838219119</v>
      </c>
      <c r="L53" s="67">
        <f t="shared" si="126"/>
        <v>964.4315960319218</v>
      </c>
      <c r="M53" s="67">
        <f t="shared" si="126"/>
        <v>946.81817324710721</v>
      </c>
      <c r="N53" s="67">
        <f t="shared" si="126"/>
        <v>1030.3113964127149</v>
      </c>
      <c r="O53" s="67">
        <f t="shared" si="126"/>
        <v>1081.4629286534548</v>
      </c>
      <c r="P53" s="67">
        <f t="shared" si="126"/>
        <v>1113.3152554222681</v>
      </c>
      <c r="Q53" s="67">
        <f t="shared" si="126"/>
        <v>1244.389814652232</v>
      </c>
      <c r="R53" s="67">
        <f t="shared" si="126"/>
        <v>1245.5995438410353</v>
      </c>
      <c r="AB53" s="67">
        <f t="shared" ref="AB53:AM53" si="127">AB29</f>
        <v>1205.7516190409399</v>
      </c>
      <c r="AC53" s="67">
        <f t="shared" si="127"/>
        <v>1371.0179763950703</v>
      </c>
      <c r="AD53" s="67">
        <f t="shared" si="127"/>
        <v>1261.5257349045964</v>
      </c>
      <c r="AE53" s="67">
        <f t="shared" si="127"/>
        <v>1352.1279926387622</v>
      </c>
      <c r="AF53" s="67">
        <f t="shared" si="127"/>
        <v>1345.9910315402649</v>
      </c>
      <c r="AG53" s="67">
        <f t="shared" si="127"/>
        <v>1393.2570718353609</v>
      </c>
      <c r="AH53" s="67">
        <f t="shared" si="127"/>
        <v>1306.3936044071779</v>
      </c>
      <c r="AI53" s="67">
        <f t="shared" si="127"/>
        <v>1363.7494830717771</v>
      </c>
      <c r="AJ53" s="67">
        <f t="shared" si="127"/>
        <v>1394.7523908202522</v>
      </c>
      <c r="AK53" s="67">
        <f t="shared" si="127"/>
        <v>1422.2856665722566</v>
      </c>
      <c r="AL53" s="67">
        <f t="shared" si="127"/>
        <v>1485.490789210595</v>
      </c>
      <c r="AM53" s="67">
        <f t="shared" si="127"/>
        <v>1519.8849740226588</v>
      </c>
      <c r="AW53" s="67">
        <f t="shared" ref="AW53:BH53" si="128">AW29</f>
        <v>1776.7818601211243</v>
      </c>
      <c r="AX53" s="67">
        <f t="shared" si="128"/>
        <v>1930.0867690670666</v>
      </c>
      <c r="AY53" s="67">
        <f t="shared" si="128"/>
        <v>1912.1927399818644</v>
      </c>
      <c r="AZ53" s="67">
        <f t="shared" si="128"/>
        <v>1925.6651873936637</v>
      </c>
      <c r="BA53" s="67">
        <f t="shared" si="128"/>
        <v>1989.5598296375852</v>
      </c>
      <c r="BB53" s="67">
        <f t="shared" si="128"/>
        <v>2030.6812864612652</v>
      </c>
      <c r="BC53" s="67">
        <f t="shared" si="128"/>
        <v>1991.858185366417</v>
      </c>
      <c r="BD53" s="67">
        <f t="shared" si="128"/>
        <v>2064.2204587096267</v>
      </c>
      <c r="BE53" s="67">
        <f t="shared" si="128"/>
        <v>2112.6546903140011</v>
      </c>
      <c r="BF53" s="67">
        <f t="shared" si="128"/>
        <v>2125.7020991027407</v>
      </c>
      <c r="BG53" s="67">
        <f t="shared" si="128"/>
        <v>2212.5520530538565</v>
      </c>
      <c r="BH53" s="67">
        <f t="shared" si="128"/>
        <v>2266.6257242363527</v>
      </c>
    </row>
    <row r="54" spans="3:67" ht="18" customHeight="1" x14ac:dyDescent="0.25">
      <c r="D54" s="7" t="s">
        <v>151</v>
      </c>
      <c r="H54" s="67">
        <f t="shared" ref="H54:R54" si="129">-H48</f>
        <v>0</v>
      </c>
      <c r="I54" s="67">
        <f t="shared" si="129"/>
        <v>-1000</v>
      </c>
      <c r="J54" s="67">
        <f t="shared" si="129"/>
        <v>0</v>
      </c>
      <c r="K54" s="67">
        <f t="shared" si="129"/>
        <v>0</v>
      </c>
      <c r="L54" s="67">
        <f t="shared" si="129"/>
        <v>-1000</v>
      </c>
      <c r="M54" s="67">
        <f t="shared" si="129"/>
        <v>0</v>
      </c>
      <c r="N54" s="67">
        <f t="shared" si="129"/>
        <v>0</v>
      </c>
      <c r="O54" s="67">
        <f t="shared" si="129"/>
        <v>-1000</v>
      </c>
      <c r="P54" s="67">
        <f t="shared" si="129"/>
        <v>0</v>
      </c>
      <c r="Q54" s="67">
        <f t="shared" si="129"/>
        <v>0</v>
      </c>
      <c r="R54" s="67">
        <f t="shared" si="129"/>
        <v>-1000</v>
      </c>
      <c r="AB54" s="67">
        <f t="shared" ref="AB54:AM54" si="130">-AB48</f>
        <v>0</v>
      </c>
      <c r="AC54" s="67">
        <f t="shared" si="130"/>
        <v>0</v>
      </c>
      <c r="AD54" s="67">
        <f t="shared" si="130"/>
        <v>-1000</v>
      </c>
      <c r="AE54" s="67">
        <f t="shared" si="130"/>
        <v>0</v>
      </c>
      <c r="AF54" s="67">
        <f t="shared" si="130"/>
        <v>0</v>
      </c>
      <c r="AG54" s="67">
        <f t="shared" si="130"/>
        <v>-1000</v>
      </c>
      <c r="AH54" s="67">
        <f t="shared" si="130"/>
        <v>0</v>
      </c>
      <c r="AI54" s="67">
        <f t="shared" si="130"/>
        <v>0</v>
      </c>
      <c r="AJ54" s="67">
        <f t="shared" si="130"/>
        <v>-1000</v>
      </c>
      <c r="AK54" s="67">
        <f t="shared" si="130"/>
        <v>0</v>
      </c>
      <c r="AL54" s="67">
        <f t="shared" si="130"/>
        <v>0</v>
      </c>
      <c r="AM54" s="67">
        <f t="shared" si="130"/>
        <v>-1000</v>
      </c>
      <c r="AW54" s="67">
        <f t="shared" ref="AW54:BH54" si="131">-AW48</f>
        <v>0</v>
      </c>
      <c r="AX54" s="67">
        <f t="shared" si="131"/>
        <v>0</v>
      </c>
      <c r="AY54" s="67">
        <f t="shared" si="131"/>
        <v>-1000</v>
      </c>
      <c r="AZ54" s="67">
        <f t="shared" si="131"/>
        <v>0</v>
      </c>
      <c r="BA54" s="67">
        <f t="shared" si="131"/>
        <v>0</v>
      </c>
      <c r="BB54" s="67">
        <f t="shared" si="131"/>
        <v>-1000</v>
      </c>
      <c r="BC54" s="67">
        <f t="shared" si="131"/>
        <v>0</v>
      </c>
      <c r="BD54" s="67">
        <f t="shared" si="131"/>
        <v>0</v>
      </c>
      <c r="BE54" s="67">
        <f t="shared" si="131"/>
        <v>-1000</v>
      </c>
      <c r="BF54" s="67">
        <f t="shared" si="131"/>
        <v>0</v>
      </c>
      <c r="BG54" s="67">
        <f t="shared" si="131"/>
        <v>0</v>
      </c>
      <c r="BH54" s="67">
        <f t="shared" si="131"/>
        <v>-1000</v>
      </c>
    </row>
    <row r="55" spans="3:67" ht="18" customHeight="1" x14ac:dyDescent="0.25">
      <c r="D55" s="7" t="s">
        <v>185</v>
      </c>
      <c r="G55" s="57">
        <f>101799.6+2011.06</f>
        <v>103810.66</v>
      </c>
      <c r="H55" s="67">
        <f t="shared" ref="H55:R55" si="132">SUM(H52:H54)</f>
        <v>104548.17978021334</v>
      </c>
      <c r="I55" s="67">
        <f t="shared" si="132"/>
        <v>104376.39364088625</v>
      </c>
      <c r="J55" s="67">
        <f t="shared" si="132"/>
        <v>105259.06896966141</v>
      </c>
      <c r="K55" s="67">
        <f t="shared" si="132"/>
        <v>106173.01942804361</v>
      </c>
      <c r="L55" s="67">
        <f t="shared" si="132"/>
        <v>106137.45102407553</v>
      </c>
      <c r="M55" s="67">
        <f t="shared" si="132"/>
        <v>107084.26919732265</v>
      </c>
      <c r="N55" s="67">
        <f t="shared" si="132"/>
        <v>108114.58059373536</v>
      </c>
      <c r="O55" s="67">
        <f t="shared" si="132"/>
        <v>108196.04352238882</v>
      </c>
      <c r="P55" s="67">
        <f t="shared" si="132"/>
        <v>109309.35877781108</v>
      </c>
      <c r="Q55" s="67">
        <f t="shared" si="132"/>
        <v>110553.74859246331</v>
      </c>
      <c r="R55" s="67">
        <f t="shared" si="132"/>
        <v>110799.34813630434</v>
      </c>
      <c r="AB55" s="67">
        <f t="shared" ref="AB55:AM55" si="133">SUM(AB52:AB54)</f>
        <v>112005.09975534528</v>
      </c>
      <c r="AC55" s="67">
        <f t="shared" si="133"/>
        <v>113376.11773174035</v>
      </c>
      <c r="AD55" s="67">
        <f t="shared" si="133"/>
        <v>113637.64346664495</v>
      </c>
      <c r="AE55" s="67">
        <f t="shared" si="133"/>
        <v>114989.77145928371</v>
      </c>
      <c r="AF55" s="67">
        <f t="shared" si="133"/>
        <v>116335.76249082398</v>
      </c>
      <c r="AG55" s="67">
        <f t="shared" si="133"/>
        <v>116729.01956265935</v>
      </c>
      <c r="AH55" s="67">
        <f t="shared" si="133"/>
        <v>118035.41316706652</v>
      </c>
      <c r="AI55" s="67">
        <f t="shared" si="133"/>
        <v>119399.1626501383</v>
      </c>
      <c r="AJ55" s="67">
        <f t="shared" si="133"/>
        <v>119793.91504095856</v>
      </c>
      <c r="AK55" s="67">
        <f t="shared" si="133"/>
        <v>121216.20070753081</v>
      </c>
      <c r="AL55" s="67">
        <f t="shared" si="133"/>
        <v>122701.6914967414</v>
      </c>
      <c r="AM55" s="67">
        <f t="shared" si="133"/>
        <v>123221.57647076406</v>
      </c>
      <c r="AW55" s="67">
        <f t="shared" ref="AW55:BH55" si="134">SUM(AW52:AW54)</f>
        <v>124998.35833088518</v>
      </c>
      <c r="AX55" s="67">
        <f t="shared" si="134"/>
        <v>126928.44509995225</v>
      </c>
      <c r="AY55" s="67">
        <f t="shared" si="134"/>
        <v>127840.63783993412</v>
      </c>
      <c r="AZ55" s="67">
        <f t="shared" si="134"/>
        <v>129766.30302732778</v>
      </c>
      <c r="BA55" s="67">
        <f t="shared" si="134"/>
        <v>131755.86285696537</v>
      </c>
      <c r="BB55" s="67">
        <f t="shared" si="134"/>
        <v>132786.54414342664</v>
      </c>
      <c r="BC55" s="67">
        <f t="shared" si="134"/>
        <v>134778.40232879305</v>
      </c>
      <c r="BD55" s="67">
        <f t="shared" si="134"/>
        <v>136842.62278750268</v>
      </c>
      <c r="BE55" s="67">
        <f t="shared" si="134"/>
        <v>137955.27747781668</v>
      </c>
      <c r="BF55" s="67">
        <f t="shared" si="134"/>
        <v>140080.97957691943</v>
      </c>
      <c r="BG55" s="67">
        <f t="shared" si="134"/>
        <v>142293.53162997329</v>
      </c>
      <c r="BH55" s="67">
        <f t="shared" si="134"/>
        <v>143560.15735420966</v>
      </c>
    </row>
    <row r="56" spans="3:67" ht="18" customHeight="1" x14ac:dyDescent="0.25"/>
    <row r="57" spans="3:67" ht="18" customHeight="1" x14ac:dyDescent="0.25"/>
    <row r="58" spans="3:67" ht="18" customHeight="1" x14ac:dyDescent="0.25">
      <c r="C58" s="43" t="s">
        <v>181</v>
      </c>
      <c r="D58" s="43"/>
      <c r="E58" s="43"/>
      <c r="G58" s="53">
        <f>'Consolidated Financials'!G137*1000</f>
        <v>1081.0333186933333</v>
      </c>
      <c r="H58" s="53">
        <f>'Consolidated Financials'!H137*1000</f>
        <v>534.2155302133325</v>
      </c>
      <c r="I58" s="53">
        <f>'Consolidated Financials'!I137*1000</f>
        <v>-469.37398932708606</v>
      </c>
      <c r="J58" s="53">
        <f>'Consolidated Financials'!J137*1000</f>
        <v>588.41805377516823</v>
      </c>
      <c r="K58" s="53">
        <f>'Consolidated Financials'!K137*1000</f>
        <v>675.84198338218914</v>
      </c>
      <c r="L58" s="53">
        <f>'Consolidated Financials'!L137*1000</f>
        <v>-340.15715396808008</v>
      </c>
      <c r="M58" s="53">
        <f>'Consolidated Financials'!M137*1000</f>
        <v>663.91712324710988</v>
      </c>
      <c r="N58" s="53">
        <f>'Consolidated Financials'!N137*1000</f>
        <v>791.72494641271385</v>
      </c>
      <c r="O58" s="53">
        <f>'Consolidated Financials'!O137*1000</f>
        <v>-196.84042134654823</v>
      </c>
      <c r="P58" s="53">
        <f>'Consolidated Financials'!P137*1000</f>
        <v>877.14565542227388</v>
      </c>
      <c r="Q58" s="53">
        <f>'Consolidated Financials'!Q137*1000</f>
        <v>1003.1413146522329</v>
      </c>
      <c r="R58" s="53">
        <f>'Consolidated Financials'!R137*1000</f>
        <v>-102.80588115897248</v>
      </c>
      <c r="T58" s="67">
        <f>SUM(G58:I58)</f>
        <v>1145.8748595795798</v>
      </c>
      <c r="U58" s="67">
        <f>SUM(J58:L58)</f>
        <v>924.10288318927724</v>
      </c>
      <c r="V58" s="67">
        <f>SUM(M58:O58)</f>
        <v>1258.8016483132756</v>
      </c>
      <c r="W58" s="67">
        <f>SUM(P58:R58)</f>
        <v>1777.4810889155344</v>
      </c>
      <c r="X58" s="67"/>
      <c r="Y58" s="67">
        <f>SUM(G58:R58)</f>
        <v>5106.2604799976671</v>
      </c>
      <c r="AB58" s="53">
        <f>'Consolidated Financials'!AB137*1000</f>
        <v>1131.1711464218934</v>
      </c>
      <c r="AC58" s="53">
        <f>'Consolidated Financials'!AC137*1000</f>
        <v>190.89577877603236</v>
      </c>
      <c r="AD58" s="53">
        <f>'Consolidated Financials'!AD137*1000</f>
        <v>433.81893728554297</v>
      </c>
      <c r="AE58" s="53">
        <f>'Consolidated Financials'!AE137*1000</f>
        <v>-8002.9304740279058</v>
      </c>
      <c r="AF58" s="53">
        <f>'Consolidated Financials'!AF137*1000</f>
        <v>1631.8697648736008</v>
      </c>
      <c r="AG58" s="53">
        <f>'Consolidated Financials'!AG137*1000</f>
        <v>-1152.9958448313114</v>
      </c>
      <c r="AH58" s="53">
        <f>'Consolidated Financials'!AH137*1000</f>
        <v>1932.1163425024279</v>
      </c>
      <c r="AI58" s="53">
        <f>'Consolidated Financials'!AI137*1000</f>
        <v>1963.4584711670016</v>
      </c>
      <c r="AJ58" s="53">
        <f>'Consolidated Financials'!AJ137*1000</f>
        <v>5973.4301289154973</v>
      </c>
      <c r="AK58" s="53">
        <f>'Consolidated Financials'!AK137*1000</f>
        <v>2248.6838808579632</v>
      </c>
      <c r="AL58" s="53">
        <f>'Consolidated Financials'!AL137*1000</f>
        <v>2338.4202534963138</v>
      </c>
      <c r="AM58" s="53">
        <f>'Consolidated Financials'!AM137*1000</f>
        <v>1180.7881883083696</v>
      </c>
      <c r="AO58" s="67">
        <f>SUM(AB58:AD58)</f>
        <v>1755.8858624834686</v>
      </c>
      <c r="AP58" s="67">
        <f>SUM(AE58:AG58)</f>
        <v>-7524.0565539856161</v>
      </c>
      <c r="AQ58" s="67">
        <f>SUM(AH58:AJ58)</f>
        <v>9869.0049425849265</v>
      </c>
      <c r="AR58" s="67">
        <f>SUM(AK58:AM58)</f>
        <v>5767.8923226626466</v>
      </c>
      <c r="AS58" s="67"/>
      <c r="AT58" s="67">
        <f>SUM(AB58:AM58)</f>
        <v>9868.7265737454254</v>
      </c>
      <c r="AW58" s="53">
        <f>'Consolidated Financials'!AW137*1000</f>
        <v>1597.7055335905122</v>
      </c>
      <c r="AX58" s="53">
        <f>'Consolidated Financials'!AX137*1000</f>
        <v>1363.7504425364573</v>
      </c>
      <c r="AY58" s="53">
        <f>'Consolidated Financials'!AY137*1000</f>
        <v>1650.6764134512516</v>
      </c>
      <c r="AZ58" s="53">
        <f>'Consolidated Financials'!AZ137*1000</f>
        <v>2821.5912418154298</v>
      </c>
      <c r="BA58" s="53">
        <f>'Consolidated Financials'!BA137*1000</f>
        <v>2883.1708840593551</v>
      </c>
      <c r="BB58" s="53">
        <f>'Consolidated Financials'!BB137*1000</f>
        <v>1871.4573408830324</v>
      </c>
      <c r="BC58" s="53">
        <f>'Consolidated Financials'!BC137*1000</f>
        <v>3027.6811445500948</v>
      </c>
      <c r="BD58" s="53">
        <f>'Consolidated Financials'!BD137*1000</f>
        <v>3068.9334178932991</v>
      </c>
      <c r="BE58" s="53">
        <f>'Consolidated Financials'!BE137*1000</f>
        <v>2107.4026494976711</v>
      </c>
      <c r="BF58" s="53">
        <f>'Consolidated Financials'!BF137*1000</f>
        <v>3344.7555344768871</v>
      </c>
      <c r="BG58" s="53">
        <f>'Consolidated Financials'!BG137*1000</f>
        <v>3426.190488428017</v>
      </c>
      <c r="BH58" s="53">
        <f>'Consolidated Financials'!BH137*1000</f>
        <v>2595.5641596104952</v>
      </c>
      <c r="BJ58" s="67">
        <f>SUM(AW58:AY58)</f>
        <v>4612.1323895782207</v>
      </c>
      <c r="BK58" s="67">
        <f>SUM(AZ58:BB58)</f>
        <v>7576.2194667578169</v>
      </c>
      <c r="BL58" s="67">
        <f>SUM(BC58:BE58)</f>
        <v>8204.0172119410654</v>
      </c>
      <c r="BM58" s="67">
        <f>SUM(BF58:BH58)</f>
        <v>9366.5101825153979</v>
      </c>
      <c r="BN58" s="67"/>
      <c r="BO58" s="67">
        <f>SUM(AW58:BH58)</f>
        <v>29758.879250792503</v>
      </c>
    </row>
    <row r="59" spans="3:67" ht="18" customHeight="1" x14ac:dyDescent="0.25"/>
    <row r="60" spans="3:67" ht="18" customHeight="1" x14ac:dyDescent="0.25">
      <c r="C60" s="7" t="s">
        <v>176</v>
      </c>
    </row>
    <row r="61" spans="3:67" ht="18" customHeight="1" x14ac:dyDescent="0.25">
      <c r="D61" s="7" t="s">
        <v>182</v>
      </c>
      <c r="G61" s="87">
        <v>200000</v>
      </c>
      <c r="H61" s="67">
        <f>G64</f>
        <v>200000</v>
      </c>
      <c r="I61" s="67">
        <f t="shared" ref="I61:R61" si="135">H64</f>
        <v>199465.78446978665</v>
      </c>
      <c r="J61" s="67">
        <f t="shared" si="135"/>
        <v>199935.15845911374</v>
      </c>
      <c r="K61" s="67">
        <f t="shared" si="135"/>
        <v>199346.74040533855</v>
      </c>
      <c r="L61" s="67">
        <f t="shared" si="135"/>
        <v>198670.89842195637</v>
      </c>
      <c r="M61" s="67">
        <f t="shared" si="135"/>
        <v>199011.05557592446</v>
      </c>
      <c r="N61" s="67">
        <f t="shared" si="135"/>
        <v>198347.13845267735</v>
      </c>
      <c r="O61" s="67">
        <f t="shared" si="135"/>
        <v>197555.41350626462</v>
      </c>
      <c r="P61" s="67">
        <f t="shared" si="135"/>
        <v>197752.25392761116</v>
      </c>
      <c r="Q61" s="67">
        <f t="shared" si="135"/>
        <v>196875.1082721889</v>
      </c>
      <c r="R61" s="67">
        <f t="shared" si="135"/>
        <v>195871.96695753667</v>
      </c>
      <c r="AB61" s="68">
        <f>R64</f>
        <v>195974.77283869564</v>
      </c>
      <c r="AC61" s="67">
        <f t="shared" ref="AC61:AM61" si="136">AB64</f>
        <v>194843.60169227375</v>
      </c>
      <c r="AD61" s="67">
        <f t="shared" si="136"/>
        <v>194652.70591349772</v>
      </c>
      <c r="AE61" s="67">
        <f t="shared" si="136"/>
        <v>194218.88697621218</v>
      </c>
      <c r="AF61" s="67">
        <f t="shared" si="136"/>
        <v>202221.81745024008</v>
      </c>
      <c r="AG61" s="67">
        <f t="shared" si="136"/>
        <v>200589.94768536647</v>
      </c>
      <c r="AH61" s="67">
        <f t="shared" si="136"/>
        <v>201742.94353019778</v>
      </c>
      <c r="AI61" s="67">
        <f t="shared" si="136"/>
        <v>199810.82718769537</v>
      </c>
      <c r="AJ61" s="67">
        <f t="shared" si="136"/>
        <v>197847.36871652838</v>
      </c>
      <c r="AK61" s="67">
        <f t="shared" si="136"/>
        <v>191873.93858761288</v>
      </c>
      <c r="AL61" s="67">
        <f t="shared" si="136"/>
        <v>189625.25470675493</v>
      </c>
      <c r="AM61" s="67">
        <f t="shared" si="136"/>
        <v>187286.83445325861</v>
      </c>
      <c r="AW61" s="68">
        <f>AM64</f>
        <v>186106.04626495024</v>
      </c>
      <c r="AX61" s="67">
        <f t="shared" ref="AX61:BH61" si="137">AW64</f>
        <v>184508.34073135973</v>
      </c>
      <c r="AY61" s="67">
        <f t="shared" si="137"/>
        <v>183144.59028882327</v>
      </c>
      <c r="AZ61" s="67">
        <f t="shared" si="137"/>
        <v>181493.913875372</v>
      </c>
      <c r="BA61" s="67">
        <f t="shared" si="137"/>
        <v>178672.32263355659</v>
      </c>
      <c r="BB61" s="67">
        <f t="shared" si="137"/>
        <v>175789.15174949722</v>
      </c>
      <c r="BC61" s="67">
        <f t="shared" si="137"/>
        <v>173917.69440861419</v>
      </c>
      <c r="BD61" s="67">
        <f t="shared" si="137"/>
        <v>170890.01326406409</v>
      </c>
      <c r="BE61" s="67">
        <f t="shared" si="137"/>
        <v>167821.07984617079</v>
      </c>
      <c r="BF61" s="67">
        <f t="shared" si="137"/>
        <v>165713.67719667312</v>
      </c>
      <c r="BG61" s="67">
        <f t="shared" si="137"/>
        <v>162368.92166219623</v>
      </c>
      <c r="BH61" s="67">
        <f t="shared" si="137"/>
        <v>158942.7311737682</v>
      </c>
    </row>
    <row r="62" spans="3:67" ht="18" customHeight="1" x14ac:dyDescent="0.25">
      <c r="D62" s="7" t="s">
        <v>199</v>
      </c>
      <c r="G62" s="87">
        <v>0</v>
      </c>
      <c r="H62" s="67">
        <f>-MIN(H58,0)</f>
        <v>0</v>
      </c>
      <c r="I62" s="67">
        <f t="shared" ref="I62:R62" si="138">-MIN(I58,0)</f>
        <v>469.37398932708606</v>
      </c>
      <c r="J62" s="67">
        <f t="shared" si="138"/>
        <v>0</v>
      </c>
      <c r="K62" s="67">
        <f t="shared" si="138"/>
        <v>0</v>
      </c>
      <c r="L62" s="67">
        <f t="shared" si="138"/>
        <v>340.15715396808008</v>
      </c>
      <c r="M62" s="67">
        <f t="shared" si="138"/>
        <v>0</v>
      </c>
      <c r="N62" s="67">
        <f t="shared" si="138"/>
        <v>0</v>
      </c>
      <c r="O62" s="67">
        <f t="shared" si="138"/>
        <v>196.84042134654823</v>
      </c>
      <c r="P62" s="67">
        <f t="shared" si="138"/>
        <v>0</v>
      </c>
      <c r="Q62" s="67">
        <f t="shared" si="138"/>
        <v>0</v>
      </c>
      <c r="R62" s="67">
        <f t="shared" si="138"/>
        <v>102.80588115897248</v>
      </c>
      <c r="AB62" s="67">
        <f t="shared" ref="AB62:AM62" si="139">-MIN(AB58,0)</f>
        <v>0</v>
      </c>
      <c r="AC62" s="67">
        <f t="shared" si="139"/>
        <v>0</v>
      </c>
      <c r="AD62" s="67">
        <f t="shared" si="139"/>
        <v>0</v>
      </c>
      <c r="AE62" s="67">
        <f t="shared" si="139"/>
        <v>8002.9304740279058</v>
      </c>
      <c r="AF62" s="67">
        <f t="shared" si="139"/>
        <v>0</v>
      </c>
      <c r="AG62" s="67">
        <f t="shared" si="139"/>
        <v>1152.9958448313114</v>
      </c>
      <c r="AH62" s="67">
        <f t="shared" si="139"/>
        <v>0</v>
      </c>
      <c r="AI62" s="67">
        <f t="shared" si="139"/>
        <v>0</v>
      </c>
      <c r="AJ62" s="67">
        <f t="shared" si="139"/>
        <v>0</v>
      </c>
      <c r="AK62" s="67">
        <f t="shared" si="139"/>
        <v>0</v>
      </c>
      <c r="AL62" s="67">
        <f t="shared" si="139"/>
        <v>0</v>
      </c>
      <c r="AM62" s="67">
        <f t="shared" si="139"/>
        <v>0</v>
      </c>
      <c r="AW62" s="67">
        <f t="shared" ref="AW62:BH62" si="140">-MIN(AW58,0)</f>
        <v>0</v>
      </c>
      <c r="AX62" s="67">
        <f t="shared" si="140"/>
        <v>0</v>
      </c>
      <c r="AY62" s="67">
        <f t="shared" si="140"/>
        <v>0</v>
      </c>
      <c r="AZ62" s="67">
        <f t="shared" si="140"/>
        <v>0</v>
      </c>
      <c r="BA62" s="67">
        <f t="shared" si="140"/>
        <v>0</v>
      </c>
      <c r="BB62" s="67">
        <f t="shared" si="140"/>
        <v>0</v>
      </c>
      <c r="BC62" s="67">
        <f t="shared" si="140"/>
        <v>0</v>
      </c>
      <c r="BD62" s="67">
        <f t="shared" si="140"/>
        <v>0</v>
      </c>
      <c r="BE62" s="67">
        <f t="shared" si="140"/>
        <v>0</v>
      </c>
      <c r="BF62" s="67">
        <f t="shared" si="140"/>
        <v>0</v>
      </c>
      <c r="BG62" s="67">
        <f t="shared" si="140"/>
        <v>0</v>
      </c>
      <c r="BH62" s="67">
        <f t="shared" si="140"/>
        <v>0</v>
      </c>
    </row>
    <row r="63" spans="3:67" ht="18" customHeight="1" x14ac:dyDescent="0.25">
      <c r="D63" s="7" t="s">
        <v>200</v>
      </c>
      <c r="G63" s="87">
        <v>0</v>
      </c>
      <c r="H63" s="67">
        <f>-MAX(MIN(H58,H61),0)</f>
        <v>-534.2155302133325</v>
      </c>
      <c r="I63" s="67">
        <f t="shared" ref="I63:R63" si="141">-MAX(MIN(I58,I61),0)</f>
        <v>0</v>
      </c>
      <c r="J63" s="67">
        <f t="shared" si="141"/>
        <v>-588.41805377516823</v>
      </c>
      <c r="K63" s="67">
        <f t="shared" si="141"/>
        <v>-675.84198338218914</v>
      </c>
      <c r="L63" s="67">
        <f t="shared" si="141"/>
        <v>0</v>
      </c>
      <c r="M63" s="67">
        <f t="shared" si="141"/>
        <v>-663.91712324710988</v>
      </c>
      <c r="N63" s="67">
        <f t="shared" si="141"/>
        <v>-791.72494641271385</v>
      </c>
      <c r="O63" s="67">
        <f t="shared" si="141"/>
        <v>0</v>
      </c>
      <c r="P63" s="67">
        <f t="shared" si="141"/>
        <v>-877.14565542227388</v>
      </c>
      <c r="Q63" s="67">
        <f t="shared" si="141"/>
        <v>-1003.1413146522329</v>
      </c>
      <c r="R63" s="67">
        <f t="shared" si="141"/>
        <v>0</v>
      </c>
      <c r="AB63" s="67">
        <f t="shared" ref="AB63:AM63" si="142">-MAX(MIN(AB58,AB61),0)</f>
        <v>-1131.1711464218934</v>
      </c>
      <c r="AC63" s="67">
        <f t="shared" si="142"/>
        <v>-190.89577877603236</v>
      </c>
      <c r="AD63" s="67">
        <f t="shared" si="142"/>
        <v>-433.81893728554297</v>
      </c>
      <c r="AE63" s="67">
        <f t="shared" si="142"/>
        <v>0</v>
      </c>
      <c r="AF63" s="67">
        <f t="shared" si="142"/>
        <v>-1631.8697648736008</v>
      </c>
      <c r="AG63" s="67">
        <f t="shared" si="142"/>
        <v>0</v>
      </c>
      <c r="AH63" s="67">
        <f t="shared" si="142"/>
        <v>-1932.1163425024279</v>
      </c>
      <c r="AI63" s="67">
        <f t="shared" si="142"/>
        <v>-1963.4584711670016</v>
      </c>
      <c r="AJ63" s="67">
        <f t="shared" si="142"/>
        <v>-5973.4301289154973</v>
      </c>
      <c r="AK63" s="67">
        <f t="shared" si="142"/>
        <v>-2248.6838808579632</v>
      </c>
      <c r="AL63" s="67">
        <f t="shared" si="142"/>
        <v>-2338.4202534963138</v>
      </c>
      <c r="AM63" s="67">
        <f t="shared" si="142"/>
        <v>-1180.7881883083696</v>
      </c>
      <c r="AW63" s="67">
        <f t="shared" ref="AW63:BH63" si="143">-MAX(MIN(AW58,AW61),0)</f>
        <v>-1597.7055335905122</v>
      </c>
      <c r="AX63" s="67">
        <f t="shared" si="143"/>
        <v>-1363.7504425364573</v>
      </c>
      <c r="AY63" s="67">
        <f t="shared" si="143"/>
        <v>-1650.6764134512516</v>
      </c>
      <c r="AZ63" s="67">
        <f t="shared" si="143"/>
        <v>-2821.5912418154298</v>
      </c>
      <c r="BA63" s="67">
        <f t="shared" si="143"/>
        <v>-2883.1708840593551</v>
      </c>
      <c r="BB63" s="67">
        <f t="shared" si="143"/>
        <v>-1871.4573408830324</v>
      </c>
      <c r="BC63" s="67">
        <f t="shared" si="143"/>
        <v>-3027.6811445500948</v>
      </c>
      <c r="BD63" s="67">
        <f t="shared" si="143"/>
        <v>-3068.9334178932991</v>
      </c>
      <c r="BE63" s="67">
        <f t="shared" si="143"/>
        <v>-2107.4026494976711</v>
      </c>
      <c r="BF63" s="67">
        <f t="shared" si="143"/>
        <v>-3344.7555344768871</v>
      </c>
      <c r="BG63" s="67">
        <f t="shared" si="143"/>
        <v>-3426.190488428017</v>
      </c>
      <c r="BH63" s="67">
        <f t="shared" si="143"/>
        <v>-2595.5641596104952</v>
      </c>
    </row>
    <row r="64" spans="3:67" ht="18" customHeight="1" x14ac:dyDescent="0.25">
      <c r="D64" s="7" t="s">
        <v>185</v>
      </c>
      <c r="G64" s="67">
        <f>SUM(G61:G63)</f>
        <v>200000</v>
      </c>
      <c r="H64" s="67">
        <f>SUM(H61:H63)</f>
        <v>199465.78446978665</v>
      </c>
      <c r="I64" s="67">
        <f t="shared" ref="I64" si="144">SUM(I61:I63)</f>
        <v>199935.15845911374</v>
      </c>
      <c r="J64" s="67">
        <f t="shared" ref="J64" si="145">SUM(J61:J63)</f>
        <v>199346.74040533855</v>
      </c>
      <c r="K64" s="67">
        <f t="shared" ref="K64" si="146">SUM(K61:K63)</f>
        <v>198670.89842195637</v>
      </c>
      <c r="L64" s="67">
        <f t="shared" ref="L64" si="147">SUM(L61:L63)</f>
        <v>199011.05557592446</v>
      </c>
      <c r="M64" s="67">
        <f t="shared" ref="M64" si="148">SUM(M61:M63)</f>
        <v>198347.13845267735</v>
      </c>
      <c r="N64" s="67">
        <f t="shared" ref="N64" si="149">SUM(N61:N63)</f>
        <v>197555.41350626462</v>
      </c>
      <c r="O64" s="67">
        <f t="shared" ref="O64" si="150">SUM(O61:O63)</f>
        <v>197752.25392761116</v>
      </c>
      <c r="P64" s="67">
        <f t="shared" ref="P64" si="151">SUM(P61:P63)</f>
        <v>196875.1082721889</v>
      </c>
      <c r="Q64" s="67">
        <f t="shared" ref="Q64" si="152">SUM(Q61:Q63)</f>
        <v>195871.96695753667</v>
      </c>
      <c r="R64" s="67">
        <f t="shared" ref="R64" si="153">SUM(R61:R63)</f>
        <v>195974.77283869564</v>
      </c>
      <c r="AB64" s="67">
        <f t="shared" ref="AB64" si="154">SUM(AB61:AB63)</f>
        <v>194843.60169227375</v>
      </c>
      <c r="AC64" s="67">
        <f t="shared" ref="AC64" si="155">SUM(AC61:AC63)</f>
        <v>194652.70591349772</v>
      </c>
      <c r="AD64" s="67">
        <f t="shared" ref="AD64" si="156">SUM(AD61:AD63)</f>
        <v>194218.88697621218</v>
      </c>
      <c r="AE64" s="67">
        <f t="shared" ref="AE64" si="157">SUM(AE61:AE63)</f>
        <v>202221.81745024008</v>
      </c>
      <c r="AF64" s="67">
        <f t="shared" ref="AF64" si="158">SUM(AF61:AF63)</f>
        <v>200589.94768536647</v>
      </c>
      <c r="AG64" s="67">
        <f t="shared" ref="AG64" si="159">SUM(AG61:AG63)</f>
        <v>201742.94353019778</v>
      </c>
      <c r="AH64" s="67">
        <f t="shared" ref="AH64" si="160">SUM(AH61:AH63)</f>
        <v>199810.82718769537</v>
      </c>
      <c r="AI64" s="67">
        <f t="shared" ref="AI64" si="161">SUM(AI61:AI63)</f>
        <v>197847.36871652838</v>
      </c>
      <c r="AJ64" s="67">
        <f t="shared" ref="AJ64" si="162">SUM(AJ61:AJ63)</f>
        <v>191873.93858761288</v>
      </c>
      <c r="AK64" s="67">
        <f t="shared" ref="AK64" si="163">SUM(AK61:AK63)</f>
        <v>189625.25470675493</v>
      </c>
      <c r="AL64" s="67">
        <f t="shared" ref="AL64" si="164">SUM(AL61:AL63)</f>
        <v>187286.83445325861</v>
      </c>
      <c r="AM64" s="67">
        <f t="shared" ref="AM64" si="165">SUM(AM61:AM63)</f>
        <v>186106.04626495024</v>
      </c>
      <c r="AW64" s="67">
        <f t="shared" ref="AW64" si="166">SUM(AW61:AW63)</f>
        <v>184508.34073135973</v>
      </c>
      <c r="AX64" s="67">
        <f t="shared" ref="AX64" si="167">SUM(AX61:AX63)</f>
        <v>183144.59028882327</v>
      </c>
      <c r="AY64" s="67">
        <f t="shared" ref="AY64" si="168">SUM(AY61:AY63)</f>
        <v>181493.913875372</v>
      </c>
      <c r="AZ64" s="67">
        <f t="shared" ref="AZ64" si="169">SUM(AZ61:AZ63)</f>
        <v>178672.32263355659</v>
      </c>
      <c r="BA64" s="67">
        <f t="shared" ref="BA64" si="170">SUM(BA61:BA63)</f>
        <v>175789.15174949722</v>
      </c>
      <c r="BB64" s="67">
        <f t="shared" ref="BB64" si="171">SUM(BB61:BB63)</f>
        <v>173917.69440861419</v>
      </c>
      <c r="BC64" s="67">
        <f t="shared" ref="BC64" si="172">SUM(BC61:BC63)</f>
        <v>170890.01326406409</v>
      </c>
      <c r="BD64" s="67">
        <f t="shared" ref="BD64" si="173">SUM(BD61:BD63)</f>
        <v>167821.07984617079</v>
      </c>
      <c r="BE64" s="67">
        <f t="shared" ref="BE64" si="174">SUM(BE61:BE63)</f>
        <v>165713.67719667312</v>
      </c>
      <c r="BF64" s="67">
        <f t="shared" ref="BF64" si="175">SUM(BF61:BF63)</f>
        <v>162368.92166219623</v>
      </c>
      <c r="BG64" s="67">
        <f t="shared" ref="BG64" si="176">SUM(BG61:BG63)</f>
        <v>158942.7311737682</v>
      </c>
      <c r="BH64" s="67">
        <f t="shared" ref="BH64" si="177">SUM(BH61:BH63)</f>
        <v>156347.16701415772</v>
      </c>
    </row>
    <row r="65" spans="3:67" ht="18" customHeight="1" x14ac:dyDescent="0.25">
      <c r="E65" s="7" t="s">
        <v>337</v>
      </c>
      <c r="T65" s="67">
        <f>I64</f>
        <v>199935.15845911374</v>
      </c>
      <c r="U65" s="67">
        <f>L64</f>
        <v>199011.05557592446</v>
      </c>
      <c r="V65" s="67">
        <f>O64</f>
        <v>197752.25392761116</v>
      </c>
      <c r="W65" s="67">
        <f>R64</f>
        <v>195974.77283869564</v>
      </c>
      <c r="X65" s="67"/>
      <c r="Y65" s="67">
        <f>R64</f>
        <v>195974.77283869564</v>
      </c>
      <c r="AO65" s="67">
        <f>AD64</f>
        <v>194218.88697621218</v>
      </c>
      <c r="AP65" s="67">
        <f>AG64</f>
        <v>201742.94353019778</v>
      </c>
      <c r="AQ65" s="67">
        <f>AJ64</f>
        <v>191873.93858761288</v>
      </c>
      <c r="AR65" s="67">
        <f>AM64</f>
        <v>186106.04626495024</v>
      </c>
      <c r="AS65" s="67"/>
      <c r="AT65" s="67">
        <f>AM64</f>
        <v>186106.04626495024</v>
      </c>
      <c r="BJ65" s="67">
        <f>AY64</f>
        <v>181493.913875372</v>
      </c>
      <c r="BK65" s="67">
        <f>BB64</f>
        <v>173917.69440861419</v>
      </c>
      <c r="BL65" s="67">
        <f>BE64</f>
        <v>165713.67719667312</v>
      </c>
      <c r="BM65" s="67">
        <f>BH64</f>
        <v>156347.16701415772</v>
      </c>
      <c r="BN65" s="67"/>
      <c r="BO65" s="67">
        <f>BH64</f>
        <v>156347.16701415772</v>
      </c>
    </row>
    <row r="66" spans="3:67" ht="18" customHeight="1" x14ac:dyDescent="0.25"/>
    <row r="67" spans="3:67" ht="18" customHeight="1" x14ac:dyDescent="0.25">
      <c r="D67" s="7" t="s">
        <v>189</v>
      </c>
      <c r="G67" s="67">
        <f>G61</f>
        <v>200000</v>
      </c>
      <c r="H67" s="67">
        <f t="shared" ref="H67:R67" si="178">H61</f>
        <v>200000</v>
      </c>
      <c r="I67" s="67">
        <f t="shared" si="178"/>
        <v>199465.78446978665</v>
      </c>
      <c r="J67" s="67">
        <f t="shared" si="178"/>
        <v>199935.15845911374</v>
      </c>
      <c r="K67" s="67">
        <f t="shared" si="178"/>
        <v>199346.74040533855</v>
      </c>
      <c r="L67" s="67">
        <f t="shared" si="178"/>
        <v>198670.89842195637</v>
      </c>
      <c r="M67" s="67">
        <f t="shared" si="178"/>
        <v>199011.05557592446</v>
      </c>
      <c r="N67" s="67">
        <f t="shared" si="178"/>
        <v>198347.13845267735</v>
      </c>
      <c r="O67" s="67">
        <f t="shared" si="178"/>
        <v>197555.41350626462</v>
      </c>
      <c r="P67" s="67">
        <f t="shared" si="178"/>
        <v>197752.25392761116</v>
      </c>
      <c r="Q67" s="67">
        <f t="shared" si="178"/>
        <v>196875.1082721889</v>
      </c>
      <c r="R67" s="67">
        <f t="shared" si="178"/>
        <v>195871.96695753667</v>
      </c>
      <c r="AB67" s="67">
        <f>AB61</f>
        <v>195974.77283869564</v>
      </c>
      <c r="AC67" s="67">
        <f t="shared" ref="AC67:AM67" si="179">AC61</f>
        <v>194843.60169227375</v>
      </c>
      <c r="AD67" s="67">
        <f t="shared" si="179"/>
        <v>194652.70591349772</v>
      </c>
      <c r="AE67" s="67">
        <f t="shared" si="179"/>
        <v>194218.88697621218</v>
      </c>
      <c r="AF67" s="67">
        <f t="shared" si="179"/>
        <v>202221.81745024008</v>
      </c>
      <c r="AG67" s="67">
        <f t="shared" si="179"/>
        <v>200589.94768536647</v>
      </c>
      <c r="AH67" s="67">
        <f t="shared" si="179"/>
        <v>201742.94353019778</v>
      </c>
      <c r="AI67" s="67">
        <f t="shared" si="179"/>
        <v>199810.82718769537</v>
      </c>
      <c r="AJ67" s="67">
        <f t="shared" si="179"/>
        <v>197847.36871652838</v>
      </c>
      <c r="AK67" s="67">
        <f t="shared" si="179"/>
        <v>191873.93858761288</v>
      </c>
      <c r="AL67" s="67">
        <f t="shared" si="179"/>
        <v>189625.25470675493</v>
      </c>
      <c r="AM67" s="67">
        <f t="shared" si="179"/>
        <v>187286.83445325861</v>
      </c>
      <c r="AW67" s="67">
        <f>AW61</f>
        <v>186106.04626495024</v>
      </c>
      <c r="AX67" s="67">
        <f t="shared" ref="AX67:BH67" si="180">AX61</f>
        <v>184508.34073135973</v>
      </c>
      <c r="AY67" s="67">
        <f t="shared" si="180"/>
        <v>183144.59028882327</v>
      </c>
      <c r="AZ67" s="67">
        <f t="shared" si="180"/>
        <v>181493.913875372</v>
      </c>
      <c r="BA67" s="67">
        <f t="shared" si="180"/>
        <v>178672.32263355659</v>
      </c>
      <c r="BB67" s="67">
        <f t="shared" si="180"/>
        <v>175789.15174949722</v>
      </c>
      <c r="BC67" s="67">
        <f t="shared" si="180"/>
        <v>173917.69440861419</v>
      </c>
      <c r="BD67" s="67">
        <f t="shared" si="180"/>
        <v>170890.01326406409</v>
      </c>
      <c r="BE67" s="67">
        <f t="shared" si="180"/>
        <v>167821.07984617079</v>
      </c>
      <c r="BF67" s="67">
        <f t="shared" si="180"/>
        <v>165713.67719667312</v>
      </c>
      <c r="BG67" s="67">
        <f t="shared" si="180"/>
        <v>162368.92166219623</v>
      </c>
      <c r="BH67" s="67">
        <f t="shared" si="180"/>
        <v>158942.7311737682</v>
      </c>
    </row>
    <row r="68" spans="3:67" ht="18" customHeight="1" x14ac:dyDescent="0.25">
      <c r="D68" s="7" t="s">
        <v>232</v>
      </c>
      <c r="G68" s="47">
        <v>7.0000000000000007E-2</v>
      </c>
      <c r="H68" s="60">
        <f>G68</f>
        <v>7.0000000000000007E-2</v>
      </c>
      <c r="I68" s="60">
        <f t="shared" ref="I68:R68" si="181">H68</f>
        <v>7.0000000000000007E-2</v>
      </c>
      <c r="J68" s="60">
        <f t="shared" si="181"/>
        <v>7.0000000000000007E-2</v>
      </c>
      <c r="K68" s="60">
        <f t="shared" si="181"/>
        <v>7.0000000000000007E-2</v>
      </c>
      <c r="L68" s="60">
        <f t="shared" si="181"/>
        <v>7.0000000000000007E-2</v>
      </c>
      <c r="M68" s="60">
        <f t="shared" si="181"/>
        <v>7.0000000000000007E-2</v>
      </c>
      <c r="N68" s="60">
        <f t="shared" si="181"/>
        <v>7.0000000000000007E-2</v>
      </c>
      <c r="O68" s="60">
        <f t="shared" si="181"/>
        <v>7.0000000000000007E-2</v>
      </c>
      <c r="P68" s="60">
        <f t="shared" si="181"/>
        <v>7.0000000000000007E-2</v>
      </c>
      <c r="Q68" s="60">
        <f t="shared" si="181"/>
        <v>7.0000000000000007E-2</v>
      </c>
      <c r="R68" s="60">
        <f t="shared" si="181"/>
        <v>7.0000000000000007E-2</v>
      </c>
      <c r="AB68" s="75">
        <f>R68</f>
        <v>7.0000000000000007E-2</v>
      </c>
      <c r="AC68" s="60">
        <f>AB68</f>
        <v>7.0000000000000007E-2</v>
      </c>
      <c r="AD68" s="60">
        <f t="shared" ref="AD68:AM68" si="182">AC68</f>
        <v>7.0000000000000007E-2</v>
      </c>
      <c r="AE68" s="60">
        <f t="shared" si="182"/>
        <v>7.0000000000000007E-2</v>
      </c>
      <c r="AF68" s="60">
        <f t="shared" si="182"/>
        <v>7.0000000000000007E-2</v>
      </c>
      <c r="AG68" s="60">
        <f t="shared" si="182"/>
        <v>7.0000000000000007E-2</v>
      </c>
      <c r="AH68" s="60">
        <f t="shared" si="182"/>
        <v>7.0000000000000007E-2</v>
      </c>
      <c r="AI68" s="60">
        <f t="shared" si="182"/>
        <v>7.0000000000000007E-2</v>
      </c>
      <c r="AJ68" s="60">
        <f t="shared" si="182"/>
        <v>7.0000000000000007E-2</v>
      </c>
      <c r="AK68" s="60">
        <f t="shared" si="182"/>
        <v>7.0000000000000007E-2</v>
      </c>
      <c r="AL68" s="60">
        <f t="shared" si="182"/>
        <v>7.0000000000000007E-2</v>
      </c>
      <c r="AM68" s="60">
        <f t="shared" si="182"/>
        <v>7.0000000000000007E-2</v>
      </c>
      <c r="AW68" s="75">
        <f>AM68</f>
        <v>7.0000000000000007E-2</v>
      </c>
      <c r="AX68" s="60">
        <f>AW68</f>
        <v>7.0000000000000007E-2</v>
      </c>
      <c r="AY68" s="60">
        <f t="shared" ref="AY68:BH68" si="183">AX68</f>
        <v>7.0000000000000007E-2</v>
      </c>
      <c r="AZ68" s="60">
        <f t="shared" si="183"/>
        <v>7.0000000000000007E-2</v>
      </c>
      <c r="BA68" s="60">
        <f t="shared" si="183"/>
        <v>7.0000000000000007E-2</v>
      </c>
      <c r="BB68" s="60">
        <f t="shared" si="183"/>
        <v>7.0000000000000007E-2</v>
      </c>
      <c r="BC68" s="60">
        <f t="shared" si="183"/>
        <v>7.0000000000000007E-2</v>
      </c>
      <c r="BD68" s="60">
        <f t="shared" si="183"/>
        <v>7.0000000000000007E-2</v>
      </c>
      <c r="BE68" s="60">
        <f t="shared" si="183"/>
        <v>7.0000000000000007E-2</v>
      </c>
      <c r="BF68" s="60">
        <f t="shared" si="183"/>
        <v>7.0000000000000007E-2</v>
      </c>
      <c r="BG68" s="60">
        <f t="shared" si="183"/>
        <v>7.0000000000000007E-2</v>
      </c>
      <c r="BH68" s="60">
        <f t="shared" si="183"/>
        <v>7.0000000000000007E-2</v>
      </c>
    </row>
    <row r="69" spans="3:67" ht="18" customHeight="1" x14ac:dyDescent="0.25">
      <c r="D69" s="7" t="s">
        <v>233</v>
      </c>
      <c r="G69" s="60">
        <f>G68/12</f>
        <v>5.8333333333333336E-3</v>
      </c>
      <c r="H69" s="60">
        <f>H68/12</f>
        <v>5.8333333333333336E-3</v>
      </c>
      <c r="I69" s="60">
        <f t="shared" ref="I69:R69" si="184">I68/12</f>
        <v>5.8333333333333336E-3</v>
      </c>
      <c r="J69" s="60">
        <f t="shared" si="184"/>
        <v>5.8333333333333336E-3</v>
      </c>
      <c r="K69" s="60">
        <f t="shared" si="184"/>
        <v>5.8333333333333336E-3</v>
      </c>
      <c r="L69" s="60">
        <f t="shared" si="184"/>
        <v>5.8333333333333336E-3</v>
      </c>
      <c r="M69" s="60">
        <f t="shared" si="184"/>
        <v>5.8333333333333336E-3</v>
      </c>
      <c r="N69" s="60">
        <f t="shared" si="184"/>
        <v>5.8333333333333336E-3</v>
      </c>
      <c r="O69" s="60">
        <f t="shared" si="184"/>
        <v>5.8333333333333336E-3</v>
      </c>
      <c r="P69" s="60">
        <f t="shared" si="184"/>
        <v>5.8333333333333336E-3</v>
      </c>
      <c r="Q69" s="60">
        <f t="shared" si="184"/>
        <v>5.8333333333333336E-3</v>
      </c>
      <c r="R69" s="60">
        <f t="shared" si="184"/>
        <v>5.8333333333333336E-3</v>
      </c>
      <c r="AB69" s="60">
        <f t="shared" ref="AB69" si="185">AB68/12</f>
        <v>5.8333333333333336E-3</v>
      </c>
      <c r="AC69" s="60">
        <f>AC68/12</f>
        <v>5.8333333333333336E-3</v>
      </c>
      <c r="AD69" s="60">
        <f t="shared" ref="AD69" si="186">AD68/12</f>
        <v>5.8333333333333336E-3</v>
      </c>
      <c r="AE69" s="60">
        <f t="shared" ref="AE69" si="187">AE68/12</f>
        <v>5.8333333333333336E-3</v>
      </c>
      <c r="AF69" s="60">
        <f t="shared" ref="AF69" si="188">AF68/12</f>
        <v>5.8333333333333336E-3</v>
      </c>
      <c r="AG69" s="60">
        <f t="shared" ref="AG69" si="189">AG68/12</f>
        <v>5.8333333333333336E-3</v>
      </c>
      <c r="AH69" s="60">
        <f t="shared" ref="AH69" si="190">AH68/12</f>
        <v>5.8333333333333336E-3</v>
      </c>
      <c r="AI69" s="60">
        <f t="shared" ref="AI69" si="191">AI68/12</f>
        <v>5.8333333333333336E-3</v>
      </c>
      <c r="AJ69" s="60">
        <f t="shared" ref="AJ69" si="192">AJ68/12</f>
        <v>5.8333333333333336E-3</v>
      </c>
      <c r="AK69" s="60">
        <f t="shared" ref="AK69" si="193">AK68/12</f>
        <v>5.8333333333333336E-3</v>
      </c>
      <c r="AL69" s="60">
        <f t="shared" ref="AL69" si="194">AL68/12</f>
        <v>5.8333333333333336E-3</v>
      </c>
      <c r="AM69" s="60">
        <f t="shared" ref="AM69" si="195">AM68/12</f>
        <v>5.8333333333333336E-3</v>
      </c>
      <c r="AW69" s="60">
        <f t="shared" ref="AW69" si="196">AW68/12</f>
        <v>5.8333333333333336E-3</v>
      </c>
      <c r="AX69" s="60">
        <f>AX68/12</f>
        <v>5.8333333333333336E-3</v>
      </c>
      <c r="AY69" s="60">
        <f t="shared" ref="AY69" si="197">AY68/12</f>
        <v>5.8333333333333336E-3</v>
      </c>
      <c r="AZ69" s="60">
        <f t="shared" ref="AZ69" si="198">AZ68/12</f>
        <v>5.8333333333333336E-3</v>
      </c>
      <c r="BA69" s="60">
        <f t="shared" ref="BA69" si="199">BA68/12</f>
        <v>5.8333333333333336E-3</v>
      </c>
      <c r="BB69" s="60">
        <f t="shared" ref="BB69" si="200">BB68/12</f>
        <v>5.8333333333333336E-3</v>
      </c>
      <c r="BC69" s="60">
        <f t="shared" ref="BC69" si="201">BC68/12</f>
        <v>5.8333333333333336E-3</v>
      </c>
      <c r="BD69" s="60">
        <f t="shared" ref="BD69" si="202">BD68/12</f>
        <v>5.8333333333333336E-3</v>
      </c>
      <c r="BE69" s="60">
        <f t="shared" ref="BE69" si="203">BE68/12</f>
        <v>5.8333333333333336E-3</v>
      </c>
      <c r="BF69" s="60">
        <f t="shared" ref="BF69" si="204">BF68/12</f>
        <v>5.8333333333333336E-3</v>
      </c>
      <c r="BG69" s="60">
        <f t="shared" ref="BG69" si="205">BG68/12</f>
        <v>5.8333333333333336E-3</v>
      </c>
      <c r="BH69" s="60">
        <f t="shared" ref="BH69" si="206">BH68/12</f>
        <v>5.8333333333333336E-3</v>
      </c>
    </row>
    <row r="70" spans="3:67" ht="18" customHeight="1" x14ac:dyDescent="0.25">
      <c r="D70" s="7" t="s">
        <v>190</v>
      </c>
      <c r="G70" s="67">
        <f>G67*G69</f>
        <v>1166.6666666666667</v>
      </c>
      <c r="H70" s="67">
        <f>H67*H69</f>
        <v>1166.6666666666667</v>
      </c>
      <c r="I70" s="67">
        <f t="shared" ref="I70:R70" si="207">I67*I69</f>
        <v>1163.5504094070889</v>
      </c>
      <c r="J70" s="67">
        <f t="shared" si="207"/>
        <v>1166.2884243448302</v>
      </c>
      <c r="K70" s="67">
        <f t="shared" si="207"/>
        <v>1162.8559856978084</v>
      </c>
      <c r="L70" s="67">
        <f t="shared" si="207"/>
        <v>1158.9135741280788</v>
      </c>
      <c r="M70" s="67">
        <f t="shared" si="207"/>
        <v>1160.8978241928928</v>
      </c>
      <c r="N70" s="67">
        <f t="shared" si="207"/>
        <v>1157.0249743072845</v>
      </c>
      <c r="O70" s="67">
        <f t="shared" si="207"/>
        <v>1152.4065787865436</v>
      </c>
      <c r="P70" s="67">
        <f t="shared" si="207"/>
        <v>1153.5548145777318</v>
      </c>
      <c r="Q70" s="67">
        <f t="shared" si="207"/>
        <v>1148.4381315877686</v>
      </c>
      <c r="R70" s="67">
        <f t="shared" si="207"/>
        <v>1142.586473918964</v>
      </c>
      <c r="AB70" s="67">
        <f t="shared" ref="AB70" si="208">AB67*AB69</f>
        <v>1143.1861748923914</v>
      </c>
      <c r="AC70" s="67">
        <f>AC67*AC69</f>
        <v>1136.5876765382636</v>
      </c>
      <c r="AD70" s="67">
        <f t="shared" ref="AD70" si="209">AD67*AD69</f>
        <v>1135.4741178287368</v>
      </c>
      <c r="AE70" s="67">
        <f t="shared" ref="AE70" si="210">AE67*AE69</f>
        <v>1132.9435073612378</v>
      </c>
      <c r="AF70" s="67">
        <f t="shared" ref="AF70" si="211">AF67*AF69</f>
        <v>1179.6272684597338</v>
      </c>
      <c r="AG70" s="67">
        <f t="shared" ref="AG70" si="212">AG67*AG69</f>
        <v>1170.1080281646377</v>
      </c>
      <c r="AH70" s="67">
        <f t="shared" ref="AH70" si="213">AH67*AH69</f>
        <v>1176.8338372594872</v>
      </c>
      <c r="AI70" s="67">
        <f t="shared" ref="AI70" si="214">AI67*AI69</f>
        <v>1165.5631585948897</v>
      </c>
      <c r="AJ70" s="67">
        <f t="shared" ref="AJ70" si="215">AJ67*AJ69</f>
        <v>1154.1096508464157</v>
      </c>
      <c r="AK70" s="67">
        <f t="shared" ref="AK70" si="216">AK67*AK69</f>
        <v>1119.2646417610752</v>
      </c>
      <c r="AL70" s="67">
        <f t="shared" ref="AL70" si="217">AL67*AL69</f>
        <v>1106.1473191227371</v>
      </c>
      <c r="AM70" s="67">
        <f t="shared" ref="AM70" si="218">AM67*AM69</f>
        <v>1092.5065343106753</v>
      </c>
      <c r="AW70" s="67">
        <f t="shared" ref="AW70" si="219">AW67*AW69</f>
        <v>1085.6186032122098</v>
      </c>
      <c r="AX70" s="67">
        <f>AX67*AX69</f>
        <v>1076.2986542662652</v>
      </c>
      <c r="AY70" s="67">
        <f t="shared" ref="AY70" si="220">AY67*AY69</f>
        <v>1068.3434433514692</v>
      </c>
      <c r="AZ70" s="67">
        <f t="shared" ref="AZ70" si="221">AZ67*AZ69</f>
        <v>1058.7144976063366</v>
      </c>
      <c r="BA70" s="67">
        <f t="shared" ref="BA70" si="222">BA67*BA69</f>
        <v>1042.2552153624135</v>
      </c>
      <c r="BB70" s="67">
        <f t="shared" ref="BB70" si="223">BB67*BB69</f>
        <v>1025.4367185387339</v>
      </c>
      <c r="BC70" s="67">
        <f t="shared" ref="BC70" si="224">BC67*BC69</f>
        <v>1014.5198840502495</v>
      </c>
      <c r="BD70" s="67">
        <f t="shared" ref="BD70" si="225">BD67*BD69</f>
        <v>996.85841070704055</v>
      </c>
      <c r="BE70" s="67">
        <f t="shared" ref="BE70" si="226">BE67*BE69</f>
        <v>978.95629910266302</v>
      </c>
      <c r="BF70" s="67">
        <f t="shared" ref="BF70" si="227">BF67*BF69</f>
        <v>966.66311698059326</v>
      </c>
      <c r="BG70" s="67">
        <f t="shared" ref="BG70" si="228">BG67*BG69</f>
        <v>947.15204302947802</v>
      </c>
      <c r="BH70" s="67">
        <f t="shared" ref="BH70" si="229">BH67*BH69</f>
        <v>927.16593184698127</v>
      </c>
    </row>
    <row r="71" spans="3:67" ht="18" customHeight="1" x14ac:dyDescent="0.25"/>
    <row r="72" spans="3:67" ht="18" customHeight="1" x14ac:dyDescent="0.25">
      <c r="C72" s="7" t="s">
        <v>95</v>
      </c>
    </row>
    <row r="73" spans="3:67" ht="18" customHeight="1" x14ac:dyDescent="0.25">
      <c r="D73" s="7" t="s">
        <v>182</v>
      </c>
      <c r="G73" s="87">
        <v>0</v>
      </c>
      <c r="H73" s="53">
        <f>'Consolidated Financials'!G57*1000</f>
        <v>0</v>
      </c>
      <c r="I73" s="53">
        <f>'Consolidated Financials'!H57*1000</f>
        <v>-1.4432899320127035E-11</v>
      </c>
      <c r="J73" s="53">
        <f>'Consolidated Financials'!I57*1000</f>
        <v>-1.7319479184152442E-11</v>
      </c>
      <c r="K73" s="53">
        <f>'Consolidated Financials'!J57*1000</f>
        <v>-3.0864200084579352E-11</v>
      </c>
      <c r="L73" s="53">
        <f>'Consolidated Financials'!K57*1000</f>
        <v>-2.4424906541753444E-11</v>
      </c>
      <c r="M73" s="53">
        <f>'Consolidated Financials'!L57*1000</f>
        <v>-1.6431300764452317E-11</v>
      </c>
      <c r="N73" s="53">
        <f>'Consolidated Financials'!M57*1000</f>
        <v>-1.9095836023552692E-11</v>
      </c>
      <c r="O73" s="53">
        <f>'Consolidated Financials'!N57*1000</f>
        <v>-2.8754776337791554E-11</v>
      </c>
      <c r="P73" s="53">
        <f>'Consolidated Financials'!O57*1000</f>
        <v>-3.6859404417555197E-11</v>
      </c>
      <c r="Q73" s="53">
        <f>'Consolidated Financials'!P57*1000</f>
        <v>-3.0753177782116836E-11</v>
      </c>
      <c r="R73" s="53">
        <f>'Consolidated Financials'!Q57*1000</f>
        <v>-2.2315482794965646E-11</v>
      </c>
      <c r="AB73" s="76">
        <f>'Consolidated Financials'!R57*1000</f>
        <v>-2.2204460492503131E-11</v>
      </c>
      <c r="AC73" s="53">
        <f>'Consolidated Financials'!AB57*1000</f>
        <v>-2.5757174171303632E-11</v>
      </c>
      <c r="AD73" s="53">
        <f>'Consolidated Financials'!AC57*1000</f>
        <v>-2.3453461395206432E-11</v>
      </c>
      <c r="AE73" s="53">
        <f>'Consolidated Financials'!AD57*1000</f>
        <v>-2.1677104555806181E-11</v>
      </c>
      <c r="AF73" s="53">
        <f>'Consolidated Financials'!AE57*1000</f>
        <v>-2.3453461395206432E-11</v>
      </c>
      <c r="AG73" s="53">
        <f>'Consolidated Financials'!AF57*1000</f>
        <v>-3.499978085130806E-11</v>
      </c>
      <c r="AH73" s="53">
        <f>'Consolidated Financials'!AG57*1000</f>
        <v>-3.4555691641457997E-11</v>
      </c>
      <c r="AI73" s="53">
        <f>'Consolidated Financials'!AH57*1000</f>
        <v>-1.9900747716405931E-11</v>
      </c>
      <c r="AJ73" s="53">
        <f>'Consolidated Financials'!AI57*1000</f>
        <v>-7.0221606307541151E-12</v>
      </c>
      <c r="AK73" s="53">
        <f>'Consolidated Financials'!AJ57*1000</f>
        <v>-7.0221606307541151E-12</v>
      </c>
      <c r="AL73" s="53">
        <f>'Consolidated Financials'!AK57*1000</f>
        <v>7.6327832942979512E-12</v>
      </c>
      <c r="AM73" s="53">
        <f>'Consolidated Financials'!AL57*1000</f>
        <v>-4.3576253716537394E-12</v>
      </c>
      <c r="AW73" s="76">
        <f>'Consolidated Financials'!AM57*1000</f>
        <v>4.0800696154974503E-12</v>
      </c>
      <c r="AX73" s="53">
        <f>'Consolidated Financials'!AW57*1000</f>
        <v>-8.0491169285323849E-13</v>
      </c>
      <c r="AY73" s="53">
        <f>'Consolidated Financials'!AX57*1000</f>
        <v>-3.9135361618036768E-12</v>
      </c>
      <c r="AZ73" s="53">
        <f>'Consolidated Financials'!AY57*1000</f>
        <v>-1.5459855617905305E-11</v>
      </c>
      <c r="BA73" s="53">
        <f>'Consolidated Financials'!AZ57*1000</f>
        <v>-4.3576253716537394E-12</v>
      </c>
      <c r="BB73" s="53">
        <f>'Consolidated Financials'!BA57*1000</f>
        <v>-1.2795320358804929E-11</v>
      </c>
      <c r="BC73" s="53">
        <f>'Consolidated Financials'!BB57*1000</f>
        <v>-1.3239409568654992E-11</v>
      </c>
      <c r="BD73" s="53">
        <f>'Consolidated Financials'!BC57*1000</f>
        <v>-1.1907141939104804E-11</v>
      </c>
      <c r="BE73" s="53">
        <f>'Consolidated Financials'!BD57*1000</f>
        <v>-1.9012569296705806E-11</v>
      </c>
      <c r="BF73" s="53">
        <f>'Consolidated Financials'!BE57*1000</f>
        <v>-1.9456658506555868E-11</v>
      </c>
      <c r="BG73" s="53">
        <f>'Consolidated Financials'!BF57*1000</f>
        <v>-2.4341639814906557E-11</v>
      </c>
      <c r="BH73" s="53">
        <f>'Consolidated Financials'!BG57*1000</f>
        <v>-3.0114799542957371E-11</v>
      </c>
    </row>
    <row r="74" spans="3:67" ht="18" customHeight="1" x14ac:dyDescent="0.25">
      <c r="D74" s="7" t="s">
        <v>232</v>
      </c>
      <c r="G74" s="47">
        <v>0.01</v>
      </c>
      <c r="H74" s="60">
        <f>G74</f>
        <v>0.01</v>
      </c>
      <c r="I74" s="60">
        <f t="shared" ref="I74:R74" si="230">H74</f>
        <v>0.01</v>
      </c>
      <c r="J74" s="60">
        <f t="shared" si="230"/>
        <v>0.01</v>
      </c>
      <c r="K74" s="60">
        <f t="shared" si="230"/>
        <v>0.01</v>
      </c>
      <c r="L74" s="60">
        <f t="shared" si="230"/>
        <v>0.01</v>
      </c>
      <c r="M74" s="60">
        <f t="shared" si="230"/>
        <v>0.01</v>
      </c>
      <c r="N74" s="60">
        <f t="shared" si="230"/>
        <v>0.01</v>
      </c>
      <c r="O74" s="60">
        <f t="shared" si="230"/>
        <v>0.01</v>
      </c>
      <c r="P74" s="60">
        <f t="shared" si="230"/>
        <v>0.01</v>
      </c>
      <c r="Q74" s="60">
        <f t="shared" si="230"/>
        <v>0.01</v>
      </c>
      <c r="R74" s="60">
        <f t="shared" si="230"/>
        <v>0.01</v>
      </c>
      <c r="AB74" s="75">
        <f>R74</f>
        <v>0.01</v>
      </c>
      <c r="AC74" s="60">
        <f>AB74</f>
        <v>0.01</v>
      </c>
      <c r="AD74" s="60">
        <f t="shared" ref="AD74:AM74" si="231">AC74</f>
        <v>0.01</v>
      </c>
      <c r="AE74" s="60">
        <f t="shared" si="231"/>
        <v>0.01</v>
      </c>
      <c r="AF74" s="60">
        <f t="shared" si="231"/>
        <v>0.01</v>
      </c>
      <c r="AG74" s="60">
        <f t="shared" si="231"/>
        <v>0.01</v>
      </c>
      <c r="AH74" s="60">
        <f t="shared" si="231"/>
        <v>0.01</v>
      </c>
      <c r="AI74" s="60">
        <f t="shared" si="231"/>
        <v>0.01</v>
      </c>
      <c r="AJ74" s="60">
        <f t="shared" si="231"/>
        <v>0.01</v>
      </c>
      <c r="AK74" s="60">
        <f t="shared" si="231"/>
        <v>0.01</v>
      </c>
      <c r="AL74" s="60">
        <f t="shared" si="231"/>
        <v>0.01</v>
      </c>
      <c r="AM74" s="60">
        <f t="shared" si="231"/>
        <v>0.01</v>
      </c>
      <c r="AW74" s="75">
        <f>AM74</f>
        <v>0.01</v>
      </c>
      <c r="AX74" s="60">
        <f>AW74</f>
        <v>0.01</v>
      </c>
      <c r="AY74" s="60">
        <f t="shared" ref="AY74:BH74" si="232">AX74</f>
        <v>0.01</v>
      </c>
      <c r="AZ74" s="60">
        <f t="shared" si="232"/>
        <v>0.01</v>
      </c>
      <c r="BA74" s="60">
        <f t="shared" si="232"/>
        <v>0.01</v>
      </c>
      <c r="BB74" s="60">
        <f t="shared" si="232"/>
        <v>0.01</v>
      </c>
      <c r="BC74" s="60">
        <f t="shared" si="232"/>
        <v>0.01</v>
      </c>
      <c r="BD74" s="60">
        <f t="shared" si="232"/>
        <v>0.01</v>
      </c>
      <c r="BE74" s="60">
        <f t="shared" si="232"/>
        <v>0.01</v>
      </c>
      <c r="BF74" s="60">
        <f t="shared" si="232"/>
        <v>0.01</v>
      </c>
      <c r="BG74" s="60">
        <f t="shared" si="232"/>
        <v>0.01</v>
      </c>
      <c r="BH74" s="60">
        <f t="shared" si="232"/>
        <v>0.01</v>
      </c>
    </row>
    <row r="75" spans="3:67" ht="18" customHeight="1" x14ac:dyDescent="0.25">
      <c r="D75" s="7" t="s">
        <v>233</v>
      </c>
      <c r="G75" s="60">
        <f>G74/12</f>
        <v>8.3333333333333339E-4</v>
      </c>
      <c r="H75" s="60">
        <f>H74/12</f>
        <v>8.3333333333333339E-4</v>
      </c>
      <c r="I75" s="60">
        <f t="shared" ref="I75" si="233">I74/12</f>
        <v>8.3333333333333339E-4</v>
      </c>
      <c r="J75" s="60">
        <f t="shared" ref="J75" si="234">J74/12</f>
        <v>8.3333333333333339E-4</v>
      </c>
      <c r="K75" s="60">
        <f t="shared" ref="K75" si="235">K74/12</f>
        <v>8.3333333333333339E-4</v>
      </c>
      <c r="L75" s="60">
        <f t="shared" ref="L75" si="236">L74/12</f>
        <v>8.3333333333333339E-4</v>
      </c>
      <c r="M75" s="60">
        <f t="shared" ref="M75" si="237">M74/12</f>
        <v>8.3333333333333339E-4</v>
      </c>
      <c r="N75" s="60">
        <f t="shared" ref="N75" si="238">N74/12</f>
        <v>8.3333333333333339E-4</v>
      </c>
      <c r="O75" s="60">
        <f t="shared" ref="O75" si="239">O74/12</f>
        <v>8.3333333333333339E-4</v>
      </c>
      <c r="P75" s="60">
        <f t="shared" ref="P75" si="240">P74/12</f>
        <v>8.3333333333333339E-4</v>
      </c>
      <c r="Q75" s="60">
        <f t="shared" ref="Q75" si="241">Q74/12</f>
        <v>8.3333333333333339E-4</v>
      </c>
      <c r="R75" s="60">
        <f t="shared" ref="R75" si="242">R74/12</f>
        <v>8.3333333333333339E-4</v>
      </c>
      <c r="AB75" s="60">
        <f>AB74/12</f>
        <v>8.3333333333333339E-4</v>
      </c>
      <c r="AC75" s="60">
        <f>AC74/12</f>
        <v>8.3333333333333339E-4</v>
      </c>
      <c r="AD75" s="60">
        <f t="shared" ref="AD75" si="243">AD74/12</f>
        <v>8.3333333333333339E-4</v>
      </c>
      <c r="AE75" s="60">
        <f t="shared" ref="AE75" si="244">AE74/12</f>
        <v>8.3333333333333339E-4</v>
      </c>
      <c r="AF75" s="60">
        <f t="shared" ref="AF75" si="245">AF74/12</f>
        <v>8.3333333333333339E-4</v>
      </c>
      <c r="AG75" s="60">
        <f t="shared" ref="AG75" si="246">AG74/12</f>
        <v>8.3333333333333339E-4</v>
      </c>
      <c r="AH75" s="60">
        <f t="shared" ref="AH75" si="247">AH74/12</f>
        <v>8.3333333333333339E-4</v>
      </c>
      <c r="AI75" s="60">
        <f t="shared" ref="AI75" si="248">AI74/12</f>
        <v>8.3333333333333339E-4</v>
      </c>
      <c r="AJ75" s="60">
        <f t="shared" ref="AJ75" si="249">AJ74/12</f>
        <v>8.3333333333333339E-4</v>
      </c>
      <c r="AK75" s="60">
        <f t="shared" ref="AK75" si="250">AK74/12</f>
        <v>8.3333333333333339E-4</v>
      </c>
      <c r="AL75" s="60">
        <f t="shared" ref="AL75" si="251">AL74/12</f>
        <v>8.3333333333333339E-4</v>
      </c>
      <c r="AM75" s="60">
        <f t="shared" ref="AM75" si="252">AM74/12</f>
        <v>8.3333333333333339E-4</v>
      </c>
      <c r="AW75" s="60">
        <f>AW74/12</f>
        <v>8.3333333333333339E-4</v>
      </c>
      <c r="AX75" s="60">
        <f>AX74/12</f>
        <v>8.3333333333333339E-4</v>
      </c>
      <c r="AY75" s="60">
        <f t="shared" ref="AY75" si="253">AY74/12</f>
        <v>8.3333333333333339E-4</v>
      </c>
      <c r="AZ75" s="60">
        <f t="shared" ref="AZ75" si="254">AZ74/12</f>
        <v>8.3333333333333339E-4</v>
      </c>
      <c r="BA75" s="60">
        <f t="shared" ref="BA75" si="255">BA74/12</f>
        <v>8.3333333333333339E-4</v>
      </c>
      <c r="BB75" s="60">
        <f t="shared" ref="BB75" si="256">BB74/12</f>
        <v>8.3333333333333339E-4</v>
      </c>
      <c r="BC75" s="60">
        <f t="shared" ref="BC75" si="257">BC74/12</f>
        <v>8.3333333333333339E-4</v>
      </c>
      <c r="BD75" s="60">
        <f t="shared" ref="BD75" si="258">BD74/12</f>
        <v>8.3333333333333339E-4</v>
      </c>
      <c r="BE75" s="60">
        <f t="shared" ref="BE75" si="259">BE74/12</f>
        <v>8.3333333333333339E-4</v>
      </c>
      <c r="BF75" s="60">
        <f t="shared" ref="BF75" si="260">BF74/12</f>
        <v>8.3333333333333339E-4</v>
      </c>
      <c r="BG75" s="60">
        <f t="shared" ref="BG75" si="261">BG74/12</f>
        <v>8.3333333333333339E-4</v>
      </c>
      <c r="BH75" s="60">
        <f t="shared" ref="BH75" si="262">BH74/12</f>
        <v>8.3333333333333339E-4</v>
      </c>
    </row>
    <row r="76" spans="3:67" ht="18" customHeight="1" x14ac:dyDescent="0.25">
      <c r="D76" s="7" t="s">
        <v>190</v>
      </c>
      <c r="G76" s="67">
        <f>G73*G75</f>
        <v>0</v>
      </c>
      <c r="H76" s="67">
        <f t="shared" ref="H76:R76" si="263">H73*H75</f>
        <v>0</v>
      </c>
      <c r="I76" s="67">
        <f t="shared" si="263"/>
        <v>-1.2027416100105864E-14</v>
      </c>
      <c r="J76" s="67">
        <f t="shared" si="263"/>
        <v>-1.4432899320127035E-14</v>
      </c>
      <c r="K76" s="67">
        <f t="shared" si="263"/>
        <v>-2.5720166737149462E-14</v>
      </c>
      <c r="L76" s="67">
        <f t="shared" si="263"/>
        <v>-2.0354088784794538E-14</v>
      </c>
      <c r="M76" s="67">
        <f t="shared" si="263"/>
        <v>-1.3692750637043598E-14</v>
      </c>
      <c r="N76" s="67">
        <f t="shared" si="263"/>
        <v>-1.5913196686293911E-14</v>
      </c>
      <c r="O76" s="67">
        <f t="shared" si="263"/>
        <v>-2.3962313614826296E-14</v>
      </c>
      <c r="P76" s="67">
        <f t="shared" si="263"/>
        <v>-3.0716170347962666E-14</v>
      </c>
      <c r="Q76" s="67">
        <f t="shared" si="263"/>
        <v>-2.5627648151764031E-14</v>
      </c>
      <c r="R76" s="67">
        <f t="shared" si="263"/>
        <v>-1.8596235662471372E-14</v>
      </c>
      <c r="AB76" s="67">
        <f>AB73*AB75</f>
        <v>-1.8503717077085944E-14</v>
      </c>
      <c r="AC76" s="67">
        <f t="shared" ref="AC76" si="264">AC73*AC75</f>
        <v>-2.1464311809419694E-14</v>
      </c>
      <c r="AD76" s="67">
        <f t="shared" ref="AD76" si="265">AD73*AD75</f>
        <v>-1.9544551162672029E-14</v>
      </c>
      <c r="AE76" s="67">
        <f t="shared" ref="AE76" si="266">AE73*AE75</f>
        <v>-1.8064253796505152E-14</v>
      </c>
      <c r="AF76" s="67">
        <f t="shared" ref="AF76" si="267">AF73*AF75</f>
        <v>-1.9544551162672029E-14</v>
      </c>
      <c r="AG76" s="67">
        <f t="shared" ref="AG76" si="268">AG73*AG75</f>
        <v>-2.9166484042756721E-14</v>
      </c>
      <c r="AH76" s="67">
        <f t="shared" ref="AH76" si="269">AH73*AH75</f>
        <v>-2.8796409701214998E-14</v>
      </c>
      <c r="AI76" s="67">
        <f t="shared" ref="AI76" si="270">AI73*AI75</f>
        <v>-1.6583956430338276E-14</v>
      </c>
      <c r="AJ76" s="67">
        <f t="shared" ref="AJ76" si="271">AJ73*AJ75</f>
        <v>-5.8518005256284295E-15</v>
      </c>
      <c r="AK76" s="67">
        <f t="shared" ref="AK76" si="272">AK73*AK75</f>
        <v>-5.8518005256284295E-15</v>
      </c>
      <c r="AL76" s="67">
        <f t="shared" ref="AL76" si="273">AL73*AL75</f>
        <v>6.3606527452482932E-15</v>
      </c>
      <c r="AM76" s="67">
        <f t="shared" ref="AM76" si="274">AM73*AM75</f>
        <v>-3.6313544763781164E-15</v>
      </c>
      <c r="AW76" s="67">
        <f>AW73*AW75</f>
        <v>3.4000580129145423E-15</v>
      </c>
      <c r="AX76" s="67">
        <f t="shared" ref="AX76" si="275">AX73*AX75</f>
        <v>-6.7075974404436544E-16</v>
      </c>
      <c r="AY76" s="67">
        <f t="shared" ref="AY76" si="276">AY73*AY75</f>
        <v>-3.2612801348363977E-15</v>
      </c>
      <c r="AZ76" s="67">
        <f t="shared" ref="AZ76" si="277">AZ73*AZ75</f>
        <v>-1.2883213014921088E-14</v>
      </c>
      <c r="BA76" s="67">
        <f t="shared" ref="BA76" si="278">BA73*BA75</f>
        <v>-3.6313544763781164E-15</v>
      </c>
      <c r="BB76" s="67">
        <f t="shared" ref="BB76" si="279">BB73*BB75</f>
        <v>-1.0662766965670775E-14</v>
      </c>
      <c r="BC76" s="67">
        <f t="shared" ref="BC76" si="280">BC73*BC75</f>
        <v>-1.1032841307212493E-14</v>
      </c>
      <c r="BD76" s="67">
        <f t="shared" ref="BD76" si="281">BD73*BD75</f>
        <v>-9.9226182825873366E-15</v>
      </c>
      <c r="BE76" s="67">
        <f t="shared" ref="BE76" si="282">BE73*BE75</f>
        <v>-1.5843807747254839E-14</v>
      </c>
      <c r="BF76" s="67">
        <f t="shared" ref="BF76" si="283">BF73*BF75</f>
        <v>-1.6213882088796559E-14</v>
      </c>
      <c r="BG76" s="67">
        <f t="shared" ref="BG76" si="284">BG73*BG75</f>
        <v>-2.0284699845755465E-14</v>
      </c>
      <c r="BH76" s="67">
        <f t="shared" ref="BH76" si="285">BH73*BH75</f>
        <v>-2.5095666285797811E-14</v>
      </c>
    </row>
    <row r="77" spans="3:67" ht="18" customHeight="1" x14ac:dyDescent="0.25"/>
    <row r="78" spans="3:67" ht="18" customHeight="1" x14ac:dyDescent="0.25">
      <c r="C78" s="7" t="s">
        <v>191</v>
      </c>
      <c r="G78" s="67">
        <f t="shared" ref="G78:R78" si="286">G76-G70</f>
        <v>-1166.6666666666667</v>
      </c>
      <c r="H78" s="67">
        <f t="shared" si="286"/>
        <v>-1166.6666666666667</v>
      </c>
      <c r="I78" s="67">
        <f t="shared" si="286"/>
        <v>-1163.5504094070889</v>
      </c>
      <c r="J78" s="67">
        <f t="shared" si="286"/>
        <v>-1166.2884243448302</v>
      </c>
      <c r="K78" s="67">
        <f t="shared" si="286"/>
        <v>-1162.8559856978084</v>
      </c>
      <c r="L78" s="67">
        <f t="shared" si="286"/>
        <v>-1158.9135741280788</v>
      </c>
      <c r="M78" s="67">
        <f t="shared" si="286"/>
        <v>-1160.8978241928928</v>
      </c>
      <c r="N78" s="67">
        <f t="shared" si="286"/>
        <v>-1157.0249743072845</v>
      </c>
      <c r="O78" s="67">
        <f t="shared" si="286"/>
        <v>-1152.4065787865436</v>
      </c>
      <c r="P78" s="67">
        <f t="shared" si="286"/>
        <v>-1153.5548145777318</v>
      </c>
      <c r="Q78" s="67">
        <f t="shared" si="286"/>
        <v>-1148.4381315877686</v>
      </c>
      <c r="R78" s="67">
        <f t="shared" si="286"/>
        <v>-1142.586473918964</v>
      </c>
      <c r="T78" s="67">
        <f t="shared" ref="T78" si="287">SUM(G78:I78)</f>
        <v>-3496.8837427404223</v>
      </c>
      <c r="U78" s="67">
        <f t="shared" ref="U78" si="288">SUM(J78:L78)</f>
        <v>-3488.0579841707176</v>
      </c>
      <c r="V78" s="67">
        <f t="shared" ref="V78" si="289">SUM(M78:O78)</f>
        <v>-3470.329377286721</v>
      </c>
      <c r="W78" s="67">
        <f t="shared" ref="W78" si="290">SUM(P78:R78)</f>
        <v>-3444.5794200844639</v>
      </c>
      <c r="X78" s="67"/>
      <c r="Y78" s="67">
        <f t="shared" ref="Y78" si="291">SUM(G78:R78)</f>
        <v>-13899.850524282327</v>
      </c>
      <c r="AB78" s="67">
        <f t="shared" ref="AB78:AM78" si="292">AB76-AB70</f>
        <v>-1143.1861748923914</v>
      </c>
      <c r="AC78" s="67">
        <f t="shared" si="292"/>
        <v>-1136.5876765382636</v>
      </c>
      <c r="AD78" s="67">
        <f t="shared" si="292"/>
        <v>-1135.4741178287368</v>
      </c>
      <c r="AE78" s="67">
        <f t="shared" si="292"/>
        <v>-1132.9435073612378</v>
      </c>
      <c r="AF78" s="67">
        <f t="shared" si="292"/>
        <v>-1179.6272684597338</v>
      </c>
      <c r="AG78" s="67">
        <f t="shared" si="292"/>
        <v>-1170.1080281646377</v>
      </c>
      <c r="AH78" s="67">
        <f t="shared" si="292"/>
        <v>-1176.8338372594872</v>
      </c>
      <c r="AI78" s="67">
        <f t="shared" si="292"/>
        <v>-1165.5631585948897</v>
      </c>
      <c r="AJ78" s="67">
        <f t="shared" si="292"/>
        <v>-1154.1096508464157</v>
      </c>
      <c r="AK78" s="67">
        <f t="shared" si="292"/>
        <v>-1119.2646417610752</v>
      </c>
      <c r="AL78" s="67">
        <f t="shared" si="292"/>
        <v>-1106.1473191227371</v>
      </c>
      <c r="AM78" s="67">
        <f t="shared" si="292"/>
        <v>-1092.5065343106753</v>
      </c>
      <c r="AO78" s="67">
        <f t="shared" ref="AO78" si="293">SUM(AB78:AD78)</f>
        <v>-3415.2479692593915</v>
      </c>
      <c r="AP78" s="67">
        <f t="shared" ref="AP78" si="294">SUM(AE78:AG78)</f>
        <v>-3482.6788039856096</v>
      </c>
      <c r="AQ78" s="67">
        <f t="shared" ref="AQ78" si="295">SUM(AH78:AJ78)</f>
        <v>-3496.5066467007923</v>
      </c>
      <c r="AR78" s="67">
        <f t="shared" ref="AR78" si="296">SUM(AK78:AM78)</f>
        <v>-3317.9184951944876</v>
      </c>
      <c r="AS78" s="67"/>
      <c r="AT78" s="67">
        <f t="shared" ref="AT78" si="297">SUM(AB78:AM78)</f>
        <v>-13712.351915140283</v>
      </c>
      <c r="AW78" s="67">
        <f t="shared" ref="AW78:BH78" si="298">AW76-AW70</f>
        <v>-1085.6186032122098</v>
      </c>
      <c r="AX78" s="67">
        <f t="shared" si="298"/>
        <v>-1076.2986542662652</v>
      </c>
      <c r="AY78" s="67">
        <f t="shared" si="298"/>
        <v>-1068.3434433514692</v>
      </c>
      <c r="AZ78" s="67">
        <f t="shared" si="298"/>
        <v>-1058.7144976063366</v>
      </c>
      <c r="BA78" s="67">
        <f t="shared" si="298"/>
        <v>-1042.2552153624135</v>
      </c>
      <c r="BB78" s="67">
        <f t="shared" si="298"/>
        <v>-1025.4367185387339</v>
      </c>
      <c r="BC78" s="67">
        <f t="shared" si="298"/>
        <v>-1014.5198840502495</v>
      </c>
      <c r="BD78" s="67">
        <f t="shared" si="298"/>
        <v>-996.85841070704055</v>
      </c>
      <c r="BE78" s="67">
        <f t="shared" si="298"/>
        <v>-978.95629910266302</v>
      </c>
      <c r="BF78" s="67">
        <f t="shared" si="298"/>
        <v>-966.66311698059326</v>
      </c>
      <c r="BG78" s="67">
        <f t="shared" si="298"/>
        <v>-947.15204302947802</v>
      </c>
      <c r="BH78" s="67">
        <f t="shared" si="298"/>
        <v>-927.16593184698127</v>
      </c>
      <c r="BJ78" s="67">
        <f t="shared" ref="BJ78" si="299">SUM(AW78:AY78)</f>
        <v>-3230.2607008299447</v>
      </c>
      <c r="BK78" s="67">
        <f t="shared" ref="BK78" si="300">SUM(AZ78:BB78)</f>
        <v>-3126.4064315074838</v>
      </c>
      <c r="BL78" s="67">
        <f t="shared" ref="BL78" si="301">SUM(BC78:BE78)</f>
        <v>-2990.3345938599532</v>
      </c>
      <c r="BM78" s="67">
        <f t="shared" ref="BM78" si="302">SUM(BF78:BH78)</f>
        <v>-2840.9810918570529</v>
      </c>
      <c r="BN78" s="67"/>
      <c r="BO78" s="67">
        <f t="shared" ref="BO78" si="303">SUM(AW78:BH78)</f>
        <v>-12187.982818054435</v>
      </c>
    </row>
    <row r="79" spans="3:67" ht="18" customHeight="1" x14ac:dyDescent="0.25"/>
    <row r="80" spans="3:67" ht="18" customHeight="1" x14ac:dyDescent="0.25"/>
    <row r="81" spans="1:68" ht="18" customHeight="1" x14ac:dyDescent="0.25">
      <c r="C81" s="7" t="s">
        <v>230</v>
      </c>
      <c r="G81" s="67"/>
      <c r="H81" s="67"/>
      <c r="I81" s="67"/>
      <c r="J81" s="67"/>
      <c r="K81" s="67"/>
      <c r="L81" s="67"/>
      <c r="M81" s="67"/>
      <c r="N81" s="67"/>
      <c r="O81" s="67"/>
      <c r="P81" s="67"/>
      <c r="Q81" s="67"/>
      <c r="R81" s="67"/>
      <c r="T81" s="67"/>
      <c r="U81" s="67"/>
      <c r="V81" s="67"/>
      <c r="W81" s="67"/>
      <c r="X81" s="67"/>
      <c r="Y81" s="67"/>
      <c r="AB81" s="67"/>
      <c r="AC81" s="67"/>
      <c r="AD81" s="67"/>
      <c r="AE81" s="67"/>
      <c r="AF81" s="67"/>
      <c r="AG81" s="67"/>
      <c r="AH81" s="67"/>
      <c r="AI81" s="67"/>
      <c r="AJ81" s="67"/>
      <c r="AK81" s="67"/>
      <c r="AL81" s="67"/>
      <c r="AM81" s="67"/>
      <c r="AO81" s="67"/>
      <c r="AP81" s="67"/>
      <c r="AQ81" s="67"/>
      <c r="AR81" s="67"/>
      <c r="AS81" s="67"/>
      <c r="AT81" s="67"/>
      <c r="AW81" s="67"/>
      <c r="AX81" s="67"/>
      <c r="AY81" s="67"/>
      <c r="AZ81" s="67"/>
      <c r="BA81" s="67"/>
      <c r="BB81" s="67"/>
      <c r="BC81" s="67"/>
      <c r="BD81" s="67"/>
      <c r="BE81" s="67"/>
      <c r="BF81" s="67"/>
      <c r="BG81" s="67"/>
      <c r="BH81" s="67"/>
      <c r="BJ81" s="67"/>
      <c r="BK81" s="67"/>
      <c r="BL81" s="67"/>
      <c r="BM81" s="67"/>
      <c r="BN81" s="67"/>
      <c r="BO81" s="67"/>
    </row>
    <row r="82" spans="1:68" ht="18" customHeight="1" x14ac:dyDescent="0.25">
      <c r="D82" s="7" t="s">
        <v>93</v>
      </c>
      <c r="G82" s="67"/>
      <c r="H82" s="67"/>
      <c r="I82" s="67"/>
      <c r="J82" s="67"/>
      <c r="K82" s="67"/>
      <c r="L82" s="67"/>
      <c r="M82" s="67"/>
      <c r="N82" s="67"/>
      <c r="O82" s="67"/>
      <c r="P82" s="67"/>
      <c r="Q82" s="67"/>
      <c r="R82" s="67"/>
      <c r="T82" s="67"/>
      <c r="U82" s="67"/>
      <c r="V82" s="67"/>
      <c r="W82" s="67"/>
      <c r="X82" s="67"/>
      <c r="Y82" s="67">
        <f>Y29</f>
        <v>11719.721454997672</v>
      </c>
      <c r="AO82" s="67">
        <f>SUM(U29,V29,W29,AO29)</f>
        <v>13261.249825758701</v>
      </c>
      <c r="AP82" s="67">
        <f>SUM(V29,W29,AO29,AP29)</f>
        <v>14591.568538583808</v>
      </c>
      <c r="AQ82" s="67">
        <f>SUM(W29,AO29,AP29,AQ29)</f>
        <v>15597.871518569737</v>
      </c>
      <c r="AR82" s="67">
        <f>SUM(AO29,AP29,AQ29,AR29)</f>
        <v>16422.228334459713</v>
      </c>
      <c r="AS82" s="67"/>
      <c r="AT82" s="67">
        <f>AT29</f>
        <v>16422.228334459713</v>
      </c>
      <c r="BJ82" s="67">
        <f>SUM(AP29,AQ29,AR29,BJ29)</f>
        <v>18202.994373289162</v>
      </c>
      <c r="BK82" s="67">
        <f>SUM(AQ29,AR29,BJ29,BK29)</f>
        <v>20057.524580767291</v>
      </c>
      <c r="BL82" s="67">
        <f>SUM(AR29,BJ29,BK29,BL29)</f>
        <v>22161.362436858126</v>
      </c>
      <c r="BM82" s="67">
        <f>SUM(BJ29,BK29,BL29,BM29)</f>
        <v>24338.580883445567</v>
      </c>
      <c r="BN82" s="67"/>
      <c r="BO82" s="67">
        <f>BO29</f>
        <v>24338.580883445564</v>
      </c>
    </row>
    <row r="83" spans="1:68" ht="18" customHeight="1" x14ac:dyDescent="0.25">
      <c r="D83" s="7" t="s">
        <v>231</v>
      </c>
      <c r="G83" s="67"/>
      <c r="H83" s="67"/>
      <c r="I83" s="67"/>
      <c r="J83" s="67"/>
      <c r="K83" s="67"/>
      <c r="L83" s="67"/>
      <c r="M83" s="67"/>
      <c r="N83" s="67"/>
      <c r="O83" s="67"/>
      <c r="P83" s="67"/>
      <c r="Q83" s="67"/>
      <c r="R83" s="67"/>
      <c r="T83" s="67"/>
      <c r="U83" s="67"/>
      <c r="V83" s="67"/>
      <c r="W83" s="67"/>
      <c r="X83" s="67"/>
      <c r="Y83" s="67">
        <f>Y31</f>
        <v>34027.959970399992</v>
      </c>
      <c r="AO83" s="67">
        <f>SUM(U31,V31,W31,AO31)</f>
        <v>36113.520823657142</v>
      </c>
      <c r="AP83" s="67">
        <f>SUM(V31,W31,AO31,AP31)</f>
        <v>38006.291584571416</v>
      </c>
      <c r="AQ83" s="67">
        <f>SUM(W31,AO31,AP31,AQ31)</f>
        <v>39516.977655142851</v>
      </c>
      <c r="AR83" s="67">
        <f>SUM(AO31,AP31,AQ31,AR31)</f>
        <v>40549.400356571416</v>
      </c>
      <c r="AS83" s="67"/>
      <c r="AT83" s="67">
        <f>AT31</f>
        <v>40549.400356571416</v>
      </c>
      <c r="BJ83" s="67">
        <f>SUM(AP31,AQ31,AR31,BJ31)</f>
        <v>42864.798599999987</v>
      </c>
      <c r="BK83" s="67">
        <f>SUM(AQ31,AR31,BJ31,BK31)</f>
        <v>45040.881221428557</v>
      </c>
      <c r="BL83" s="67">
        <f>SUM(AR31,BJ31,BK31,BL31)</f>
        <v>47323.260940357126</v>
      </c>
      <c r="BM83" s="67">
        <f>SUM(BJ31,BK31,BL31,BM31)</f>
        <v>49752.233859285712</v>
      </c>
      <c r="BN83" s="67"/>
      <c r="BO83" s="67">
        <f>BO31</f>
        <v>49752.233859285705</v>
      </c>
    </row>
    <row r="84" spans="1:68" ht="18" customHeight="1" x14ac:dyDescent="0.25">
      <c r="D84" s="7" t="s">
        <v>227</v>
      </c>
      <c r="Y84" s="67">
        <f>Y34</f>
        <v>64027.959970399992</v>
      </c>
      <c r="AO84" s="67">
        <f>SUM(U34,V34,W34,AO34)</f>
        <v>66720.663680800004</v>
      </c>
      <c r="AP84" s="67">
        <f>SUM(V34,W34,AO34,AP34)</f>
        <v>69577.720155999996</v>
      </c>
      <c r="AQ84" s="67">
        <f>SUM(W34,AO34,AP34,AQ34)</f>
        <v>72409.834797999996</v>
      </c>
      <c r="AR84" s="67">
        <f>SUM(AO34,AP34,AQ34,AR34)</f>
        <v>75120.828927999974</v>
      </c>
      <c r="AS84" s="67"/>
      <c r="AT84" s="67">
        <f>AT34</f>
        <v>75120.828927999988</v>
      </c>
      <c r="BJ84" s="67">
        <f>SUM(AP34,AQ34,AR34,BJ34)</f>
        <v>78614.79859999998</v>
      </c>
      <c r="BK84" s="67">
        <f>SUM(AQ34,AR34,BJ34,BK34)</f>
        <v>81969.452649999992</v>
      </c>
      <c r="BL84" s="67">
        <f>SUM(AR34,BJ34,BK34,BL34)</f>
        <v>85430.403797499981</v>
      </c>
      <c r="BM84" s="67">
        <f>SUM(BJ34,BK34,BL34,BM34)</f>
        <v>89037.948144999988</v>
      </c>
      <c r="BN84" s="67"/>
      <c r="BO84" s="67">
        <f>BO34</f>
        <v>89037.948144999988</v>
      </c>
    </row>
    <row r="85" spans="1:68" ht="18" customHeight="1" x14ac:dyDescent="0.25">
      <c r="D85" s="7" t="s">
        <v>191</v>
      </c>
      <c r="Y85" s="67">
        <f>Y78</f>
        <v>-13899.850524282327</v>
      </c>
      <c r="AO85" s="67">
        <f>SUM(U78,V78,W78,AO78)</f>
        <v>-13818.214750801293</v>
      </c>
      <c r="AP85" s="67">
        <f>SUM(V78,W78,AO78,AP78)</f>
        <v>-13812.835570616186</v>
      </c>
      <c r="AQ85" s="67">
        <f>SUM(W78,AO78,AP78,AQ78)</f>
        <v>-13839.012840030258</v>
      </c>
      <c r="AR85" s="67">
        <f>SUM(AO78,AP78,AQ78,AR78)</f>
        <v>-13712.351915140282</v>
      </c>
      <c r="AS85" s="67"/>
      <c r="AT85" s="67">
        <f>AT78</f>
        <v>-13712.351915140283</v>
      </c>
      <c r="BJ85" s="67">
        <f>SUM(AP78,AQ78,AR78,BJ78)</f>
        <v>-13527.364646710834</v>
      </c>
      <c r="BK85" s="67">
        <f>SUM(AQ78,AR78,BJ78,BK78)</f>
        <v>-13171.092274232709</v>
      </c>
      <c r="BL85" s="67">
        <f>SUM(AR78,BJ78,BK78,BL78)</f>
        <v>-12664.920221391869</v>
      </c>
      <c r="BM85" s="67">
        <f>SUM(BJ78,BK78,BL78,BM78)</f>
        <v>-12187.982818054434</v>
      </c>
      <c r="BN85" s="67"/>
      <c r="BO85" s="67">
        <f>BO78</f>
        <v>-12187.982818054435</v>
      </c>
    </row>
    <row r="86" spans="1:68" ht="18" customHeight="1" x14ac:dyDescent="0.25"/>
    <row r="87" spans="1:68" ht="18" customHeight="1" x14ac:dyDescent="0.25"/>
    <row r="88" spans="1:68" ht="18" customHeight="1" x14ac:dyDescent="0.25"/>
    <row r="89" spans="1:68" ht="15.75" customHeight="1" thickBot="1" x14ac:dyDescent="0.3">
      <c r="A89" s="37"/>
      <c r="B89" s="37"/>
      <c r="C89" s="37"/>
      <c r="D89" s="37"/>
      <c r="E89" s="37"/>
      <c r="F89" s="37"/>
      <c r="G89" s="37"/>
      <c r="H89" s="37"/>
      <c r="I89" s="37"/>
      <c r="J89" s="37"/>
      <c r="K89" s="37"/>
      <c r="L89" s="37"/>
      <c r="M89" s="37"/>
      <c r="N89" s="37"/>
      <c r="O89" s="37"/>
      <c r="P89" s="37"/>
      <c r="Q89" s="37"/>
      <c r="R89" s="37"/>
      <c r="S89" s="37"/>
      <c r="T89" s="37"/>
      <c r="U89" s="37"/>
      <c r="V89" s="37"/>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row>
  </sheetData>
  <pageMargins left="0.25" right="0.25" top="0.5" bottom="0.5" header="0.25" footer="0.25"/>
  <pageSetup scale="58" fitToHeight="0" orientation="landscape" horizontalDpi="150" verticalDpi="150" r:id="rId1"/>
  <headerFooter>
    <oddFooter>&amp;L&amp;10&amp;F&amp;C&amp;10Page &amp;P of &amp;N&amp;R&amp;10&amp;D</oddFooter>
  </headerFooter>
  <colBreaks count="2" manualBreakCount="2">
    <brk id="26" max="24" man="1"/>
    <brk id="47" max="24"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FFCC"/>
  </sheetPr>
  <dimension ref="A1:BP48"/>
  <sheetViews>
    <sheetView zoomScale="70" zoomScaleNormal="70" workbookViewId="0">
      <pane xSplit="5" ySplit="3" topLeftCell="F4" activePane="bottomRight" state="frozen"/>
      <selection activeCell="V1" sqref="V1:V1048576"/>
      <selection pane="topRight" activeCell="V1" sqref="V1:V1048576"/>
      <selection pane="bottomLeft" activeCell="V1" sqref="V1:V1048576"/>
      <selection pane="bottomRight" activeCell="F4" sqref="F4"/>
    </sheetView>
  </sheetViews>
  <sheetFormatPr defaultColWidth="10.625" defaultRowHeight="15.75" customHeight="1" x14ac:dyDescent="0.25"/>
  <cols>
    <col min="1" max="4" width="2.625" style="7" customWidth="1"/>
    <col min="5" max="5" width="20.625" style="7" customWidth="1"/>
    <col min="6" max="6" width="2.625" style="7" customWidth="1"/>
    <col min="7" max="18" width="10.625" style="7"/>
    <col min="19" max="19" width="2.625" style="7" customWidth="1"/>
    <col min="20" max="23" width="10.625" style="7"/>
    <col min="24" max="24" width="2.625" style="7" customWidth="1"/>
    <col min="25" max="25" width="10.625" style="7"/>
    <col min="26" max="27" width="2.625" style="7" customWidth="1"/>
    <col min="28" max="39" width="10.625" style="7"/>
    <col min="40" max="40" width="2.625" style="7" customWidth="1"/>
    <col min="41" max="44" width="10.625" style="7"/>
    <col min="45" max="45" width="2.625" style="7" customWidth="1"/>
    <col min="46" max="46" width="10.625" style="7"/>
    <col min="47" max="48" width="2.625" style="7" customWidth="1"/>
    <col min="49" max="60" width="10.625" style="7"/>
    <col min="61" max="61" width="2.625" style="7" customWidth="1"/>
    <col min="62" max="65" width="10.625" style="7"/>
    <col min="66" max="66" width="2.625" style="7" customWidth="1"/>
    <col min="67" max="67" width="10.625" style="7"/>
    <col min="68" max="69" width="2.625" style="7" customWidth="1"/>
    <col min="70" max="16384" width="10.625" style="7"/>
  </cols>
  <sheetData>
    <row r="1" spans="1:68" ht="18" customHeight="1" x14ac:dyDescent="0.25">
      <c r="A1" s="12" t="str">
        <f ca="1">RIGHT(CELL("filename",$A$1),LEN(CELL("filename",$A$1))-FIND("]",CELL("filename",$A$1)))</f>
        <v>Taxes</v>
      </c>
    </row>
    <row r="2" spans="1:68" ht="18" customHeight="1" x14ac:dyDescent="0.25"/>
    <row r="3" spans="1:68" ht="18" customHeight="1" x14ac:dyDescent="0.25">
      <c r="B3" s="7" t="s">
        <v>8</v>
      </c>
      <c r="G3" s="8">
        <f t="shared" ref="G3:R3" si="0">INDEX(Months,G$4)</f>
        <v>41275</v>
      </c>
      <c r="H3" s="8">
        <f t="shared" si="0"/>
        <v>41306</v>
      </c>
      <c r="I3" s="8">
        <f t="shared" si="0"/>
        <v>41334</v>
      </c>
      <c r="J3" s="8">
        <f t="shared" si="0"/>
        <v>41365</v>
      </c>
      <c r="K3" s="8">
        <f t="shared" si="0"/>
        <v>41395</v>
      </c>
      <c r="L3" s="8">
        <f t="shared" si="0"/>
        <v>41426</v>
      </c>
      <c r="M3" s="8">
        <f t="shared" si="0"/>
        <v>41456</v>
      </c>
      <c r="N3" s="8">
        <f t="shared" si="0"/>
        <v>41487</v>
      </c>
      <c r="O3" s="8">
        <f t="shared" si="0"/>
        <v>41518</v>
      </c>
      <c r="P3" s="8">
        <f t="shared" si="0"/>
        <v>41548</v>
      </c>
      <c r="Q3" s="8">
        <f t="shared" si="0"/>
        <v>41579</v>
      </c>
      <c r="R3" s="8">
        <f t="shared" si="0"/>
        <v>41609</v>
      </c>
      <c r="T3" s="67" t="str">
        <f>"1Q"&amp;TEXT(R3,"yy")</f>
        <v>1Q13</v>
      </c>
      <c r="U3" s="67" t="str">
        <f>"2Q"&amp;TEXT(R3,"yy")</f>
        <v>2Q13</v>
      </c>
      <c r="V3" s="67" t="str">
        <f>"3Q"&amp;TEXT(R3,"yy")</f>
        <v>3Q13</v>
      </c>
      <c r="W3" s="67" t="str">
        <f>"4Q"&amp;TEXT(R3,"yy")</f>
        <v>4Q13</v>
      </c>
      <c r="Y3" s="67" t="str">
        <f>"FY"&amp;TEXT(R3,"yy")</f>
        <v>FY13</v>
      </c>
      <c r="AB3" s="8">
        <f t="shared" ref="AB3:AM3" si="1">INDEX(Months,AB$4)</f>
        <v>41640</v>
      </c>
      <c r="AC3" s="8">
        <f t="shared" si="1"/>
        <v>41671</v>
      </c>
      <c r="AD3" s="8">
        <f t="shared" si="1"/>
        <v>41699</v>
      </c>
      <c r="AE3" s="8">
        <f t="shared" si="1"/>
        <v>41730</v>
      </c>
      <c r="AF3" s="8">
        <f t="shared" si="1"/>
        <v>41760</v>
      </c>
      <c r="AG3" s="8">
        <f t="shared" si="1"/>
        <v>41791</v>
      </c>
      <c r="AH3" s="8">
        <f t="shared" si="1"/>
        <v>41821</v>
      </c>
      <c r="AI3" s="8">
        <f t="shared" si="1"/>
        <v>41852</v>
      </c>
      <c r="AJ3" s="8">
        <f t="shared" si="1"/>
        <v>41883</v>
      </c>
      <c r="AK3" s="8">
        <f t="shared" si="1"/>
        <v>41913</v>
      </c>
      <c r="AL3" s="8">
        <f t="shared" si="1"/>
        <v>41944</v>
      </c>
      <c r="AM3" s="8">
        <f t="shared" si="1"/>
        <v>41974</v>
      </c>
      <c r="AO3" s="67" t="str">
        <f>"1Q"&amp;TEXT(AM3,"yy")</f>
        <v>1Q14</v>
      </c>
      <c r="AP3" s="67" t="str">
        <f>"2Q"&amp;TEXT(AM3,"yy")</f>
        <v>2Q14</v>
      </c>
      <c r="AQ3" s="67" t="str">
        <f>"3Q"&amp;TEXT(AM3,"yy")</f>
        <v>3Q14</v>
      </c>
      <c r="AR3" s="67" t="str">
        <f>"4Q"&amp;TEXT(AM3,"yy")</f>
        <v>4Q14</v>
      </c>
      <c r="AT3" s="67" t="str">
        <f>"FY"&amp;TEXT(AM3,"yy")</f>
        <v>FY14</v>
      </c>
      <c r="AW3" s="8">
        <f t="shared" ref="AW3:BH3" si="2">INDEX(Months,AW$4)</f>
        <v>42005</v>
      </c>
      <c r="AX3" s="8">
        <f t="shared" si="2"/>
        <v>42036</v>
      </c>
      <c r="AY3" s="8">
        <f t="shared" si="2"/>
        <v>42064</v>
      </c>
      <c r="AZ3" s="8">
        <f t="shared" si="2"/>
        <v>42095</v>
      </c>
      <c r="BA3" s="8">
        <f t="shared" si="2"/>
        <v>42125</v>
      </c>
      <c r="BB3" s="8">
        <f t="shared" si="2"/>
        <v>42156</v>
      </c>
      <c r="BC3" s="8">
        <f t="shared" si="2"/>
        <v>42186</v>
      </c>
      <c r="BD3" s="8">
        <f t="shared" si="2"/>
        <v>42217</v>
      </c>
      <c r="BE3" s="8">
        <f t="shared" si="2"/>
        <v>42248</v>
      </c>
      <c r="BF3" s="8">
        <f t="shared" si="2"/>
        <v>42278</v>
      </c>
      <c r="BG3" s="8">
        <f t="shared" si="2"/>
        <v>42309</v>
      </c>
      <c r="BH3" s="8">
        <f t="shared" si="2"/>
        <v>42339</v>
      </c>
      <c r="BJ3" s="67" t="str">
        <f>"1Q"&amp;TEXT(BH3,"yy")</f>
        <v>1Q15</v>
      </c>
      <c r="BK3" s="67" t="str">
        <f>"2Q"&amp;TEXT(BH3,"yy")</f>
        <v>2Q15</v>
      </c>
      <c r="BL3" s="67" t="str">
        <f>"3Q"&amp;TEXT(BH3,"yy")</f>
        <v>3Q15</v>
      </c>
      <c r="BM3" s="67" t="str">
        <f>"4Q"&amp;TEXT(BH3,"yy")</f>
        <v>4Q15</v>
      </c>
      <c r="BO3" s="67" t="str">
        <f>"FY"&amp;TEXT(BH3,"yy")</f>
        <v>FY15</v>
      </c>
    </row>
    <row r="4" spans="1:68" s="6" customFormat="1" ht="18" customHeight="1" x14ac:dyDescent="0.25">
      <c r="B4" s="10" t="s">
        <v>9</v>
      </c>
      <c r="G4" s="9">
        <v>1</v>
      </c>
      <c r="H4" s="9">
        <v>2</v>
      </c>
      <c r="I4" s="9">
        <v>3</v>
      </c>
      <c r="J4" s="9">
        <v>4</v>
      </c>
      <c r="K4" s="9">
        <v>5</v>
      </c>
      <c r="L4" s="9">
        <v>6</v>
      </c>
      <c r="M4" s="9">
        <v>7</v>
      </c>
      <c r="N4" s="9">
        <v>8</v>
      </c>
      <c r="O4" s="9">
        <v>9</v>
      </c>
      <c r="P4" s="9">
        <v>10</v>
      </c>
      <c r="Q4" s="9">
        <v>11</v>
      </c>
      <c r="R4" s="9">
        <v>12</v>
      </c>
      <c r="AB4" s="9">
        <v>13</v>
      </c>
      <c r="AC4" s="9">
        <v>14</v>
      </c>
      <c r="AD4" s="9">
        <v>15</v>
      </c>
      <c r="AE4" s="9">
        <v>16</v>
      </c>
      <c r="AF4" s="9">
        <v>17</v>
      </c>
      <c r="AG4" s="9">
        <v>18</v>
      </c>
      <c r="AH4" s="9">
        <v>19</v>
      </c>
      <c r="AI4" s="9">
        <v>20</v>
      </c>
      <c r="AJ4" s="9">
        <v>21</v>
      </c>
      <c r="AK4" s="9">
        <v>22</v>
      </c>
      <c r="AL4" s="9">
        <v>23</v>
      </c>
      <c r="AM4" s="9">
        <v>24</v>
      </c>
      <c r="AW4" s="9">
        <v>25</v>
      </c>
      <c r="AX4" s="9">
        <v>26</v>
      </c>
      <c r="AY4" s="9">
        <v>27</v>
      </c>
      <c r="AZ4" s="9">
        <v>28</v>
      </c>
      <c r="BA4" s="9">
        <v>29</v>
      </c>
      <c r="BB4" s="9">
        <v>30</v>
      </c>
      <c r="BC4" s="9">
        <v>31</v>
      </c>
      <c r="BD4" s="9">
        <v>32</v>
      </c>
      <c r="BE4" s="9">
        <v>33</v>
      </c>
      <c r="BF4" s="9">
        <v>34</v>
      </c>
      <c r="BG4" s="9">
        <v>35</v>
      </c>
      <c r="BH4" s="9">
        <v>36</v>
      </c>
    </row>
    <row r="5" spans="1:68" ht="18" customHeight="1" x14ac:dyDescent="0.25"/>
    <row r="6" spans="1:68" s="30" customFormat="1" ht="18" customHeight="1" x14ac:dyDescent="0.25">
      <c r="B6" s="30" t="s">
        <v>131</v>
      </c>
    </row>
    <row r="7" spans="1:68" s="30" customFormat="1" ht="18" customHeight="1" x14ac:dyDescent="0.25">
      <c r="C7" s="30" t="s">
        <v>173</v>
      </c>
      <c r="G7" s="65">
        <f>G21</f>
        <v>599.01427943999977</v>
      </c>
      <c r="H7" s="65">
        <f t="shared" ref="H7:R7" si="3">H21</f>
        <v>601.79419151999969</v>
      </c>
      <c r="I7" s="65">
        <f t="shared" si="3"/>
        <v>639.32754431999979</v>
      </c>
      <c r="J7" s="65">
        <f t="shared" si="3"/>
        <v>663.84160847999976</v>
      </c>
      <c r="K7" s="65">
        <f t="shared" si="3"/>
        <v>675.77419031999978</v>
      </c>
      <c r="L7" s="65">
        <f t="shared" si="3"/>
        <v>695.71935864000022</v>
      </c>
      <c r="M7" s="65">
        <f t="shared" si="3"/>
        <v>689.02114175999998</v>
      </c>
      <c r="N7" s="65">
        <f t="shared" si="3"/>
        <v>723.14415887999974</v>
      </c>
      <c r="O7" s="65">
        <f t="shared" si="3"/>
        <v>743.08693175999917</v>
      </c>
      <c r="P7" s="65">
        <f t="shared" si="3"/>
        <v>757.23003000000006</v>
      </c>
      <c r="Q7" s="65">
        <f t="shared" si="3"/>
        <v>811.21197696000024</v>
      </c>
      <c r="R7" s="65">
        <f t="shared" si="3"/>
        <v>809.22257903999969</v>
      </c>
      <c r="S7" s="51"/>
      <c r="T7" s="65"/>
      <c r="U7" s="65"/>
      <c r="V7" s="65"/>
      <c r="W7" s="65"/>
      <c r="X7" s="65"/>
      <c r="Y7" s="65"/>
      <c r="Z7" s="51"/>
      <c r="AA7" s="51"/>
      <c r="AB7" s="65">
        <f>AB21</f>
        <v>792.40191168571323</v>
      </c>
      <c r="AC7" s="65">
        <f t="shared" ref="AC7:AM7" si="4">AC21</f>
        <v>860.40242268571455</v>
      </c>
      <c r="AD7" s="65">
        <f t="shared" si="4"/>
        <v>812.99993688571408</v>
      </c>
      <c r="AE7" s="65">
        <f t="shared" si="4"/>
        <v>850.74492857142843</v>
      </c>
      <c r="AF7" s="65">
        <f t="shared" si="4"/>
        <v>868.12212857142788</v>
      </c>
      <c r="AG7" s="65">
        <f t="shared" si="4"/>
        <v>884.29932857142808</v>
      </c>
      <c r="AH7" s="65">
        <f t="shared" si="4"/>
        <v>849.95461785714201</v>
      </c>
      <c r="AI7" s="65">
        <f t="shared" si="4"/>
        <v>869.70541785714295</v>
      </c>
      <c r="AJ7" s="65">
        <f t="shared" si="4"/>
        <v>888.79801785714346</v>
      </c>
      <c r="AK7" s="65">
        <f t="shared" si="4"/>
        <v>874.95013214285643</v>
      </c>
      <c r="AL7" s="65">
        <f t="shared" si="4"/>
        <v>896.41633214285673</v>
      </c>
      <c r="AM7" s="65">
        <f t="shared" si="4"/>
        <v>916.02493214285721</v>
      </c>
      <c r="AN7" s="51"/>
      <c r="AO7" s="65"/>
      <c r="AP7" s="65"/>
      <c r="AQ7" s="65"/>
      <c r="AR7" s="65"/>
      <c r="AS7" s="65"/>
      <c r="AT7" s="65"/>
      <c r="AU7" s="51"/>
      <c r="AV7" s="51"/>
      <c r="AW7" s="65">
        <f>AW21</f>
        <v>1012.4573414285717</v>
      </c>
      <c r="AX7" s="65">
        <f t="shared" ref="AX7:BH7" si="5">AX21</f>
        <v>1074.1651814285706</v>
      </c>
      <c r="AY7" s="65">
        <f t="shared" si="5"/>
        <v>1073.8012214285714</v>
      </c>
      <c r="AZ7" s="65">
        <f t="shared" si="5"/>
        <v>1064.7341507142858</v>
      </c>
      <c r="BA7" s="65">
        <f t="shared" si="5"/>
        <v>1085.0635907142851</v>
      </c>
      <c r="BB7" s="65">
        <f t="shared" si="5"/>
        <v>1106.1934307142851</v>
      </c>
      <c r="BC7" s="65">
        <f t="shared" si="5"/>
        <v>1074.1620297500001</v>
      </c>
      <c r="BD7" s="65">
        <f t="shared" si="5"/>
        <v>1097.60522975</v>
      </c>
      <c r="BE7" s="65">
        <f t="shared" si="5"/>
        <v>1121.4047097499988</v>
      </c>
      <c r="BF7" s="65">
        <f t="shared" si="5"/>
        <v>1111.0136640357146</v>
      </c>
      <c r="BG7" s="65">
        <f t="shared" si="5"/>
        <v>1139.8731840357145</v>
      </c>
      <c r="BH7" s="65">
        <f t="shared" si="5"/>
        <v>1165.1964240357142</v>
      </c>
      <c r="BI7" s="51"/>
      <c r="BJ7" s="65"/>
      <c r="BK7" s="65"/>
      <c r="BL7" s="65"/>
      <c r="BM7" s="65"/>
      <c r="BN7" s="65"/>
      <c r="BO7" s="65"/>
    </row>
    <row r="8" spans="1:68" s="30" customFormat="1" ht="18" customHeight="1" x14ac:dyDescent="0.25">
      <c r="C8" s="30" t="s">
        <v>174</v>
      </c>
      <c r="G8" s="65">
        <f>G40</f>
        <v>-150</v>
      </c>
      <c r="H8" s="65">
        <f t="shared" ref="H8:R8" si="6">H40</f>
        <v>-150</v>
      </c>
      <c r="I8" s="65">
        <f t="shared" si="6"/>
        <v>-150</v>
      </c>
      <c r="J8" s="65">
        <f t="shared" si="6"/>
        <v>-150</v>
      </c>
      <c r="K8" s="65">
        <f t="shared" si="6"/>
        <v>-150</v>
      </c>
      <c r="L8" s="65">
        <f t="shared" si="6"/>
        <v>-150</v>
      </c>
      <c r="M8" s="65">
        <f t="shared" si="6"/>
        <v>-150</v>
      </c>
      <c r="N8" s="65">
        <f t="shared" si="6"/>
        <v>-150</v>
      </c>
      <c r="O8" s="65">
        <f t="shared" si="6"/>
        <v>-150</v>
      </c>
      <c r="P8" s="65">
        <f t="shared" si="6"/>
        <v>-150</v>
      </c>
      <c r="Q8" s="65">
        <f t="shared" si="6"/>
        <v>-150</v>
      </c>
      <c r="R8" s="65">
        <f t="shared" si="6"/>
        <v>-150</v>
      </c>
      <c r="S8" s="51"/>
      <c r="T8" s="65"/>
      <c r="U8" s="65"/>
      <c r="V8" s="65"/>
      <c r="W8" s="65"/>
      <c r="X8" s="65"/>
      <c r="Y8" s="65"/>
      <c r="Z8" s="51"/>
      <c r="AA8" s="51"/>
      <c r="AB8" s="65">
        <f>AB40</f>
        <v>-175</v>
      </c>
      <c r="AC8" s="65">
        <f t="shared" ref="AC8:AM8" si="7">AC40</f>
        <v>-175</v>
      </c>
      <c r="AD8" s="65">
        <f t="shared" si="7"/>
        <v>-175</v>
      </c>
      <c r="AE8" s="65">
        <f t="shared" si="7"/>
        <v>-163.09523809523819</v>
      </c>
      <c r="AF8" s="65">
        <f t="shared" si="7"/>
        <v>-163.09523809523819</v>
      </c>
      <c r="AG8" s="65">
        <f t="shared" si="7"/>
        <v>-163.09523809523807</v>
      </c>
      <c r="AH8" s="65">
        <f t="shared" si="7"/>
        <v>-127.38095238095229</v>
      </c>
      <c r="AI8" s="65">
        <f t="shared" si="7"/>
        <v>-127.38095238095229</v>
      </c>
      <c r="AJ8" s="65">
        <f t="shared" si="7"/>
        <v>-127.38095238095229</v>
      </c>
      <c r="AK8" s="65">
        <f t="shared" si="7"/>
        <v>-20.23809523809507</v>
      </c>
      <c r="AL8" s="65">
        <f t="shared" si="7"/>
        <v>-20.23809523809507</v>
      </c>
      <c r="AM8" s="65">
        <f t="shared" si="7"/>
        <v>-20.238095238095184</v>
      </c>
      <c r="AN8" s="51"/>
      <c r="AO8" s="65"/>
      <c r="AP8" s="65"/>
      <c r="AQ8" s="65"/>
      <c r="AR8" s="65"/>
      <c r="AS8" s="65"/>
      <c r="AT8" s="65"/>
      <c r="AU8" s="51"/>
      <c r="AV8" s="51"/>
      <c r="AW8" s="65">
        <f>AW40</f>
        <v>-86.054421768707471</v>
      </c>
      <c r="AX8" s="65">
        <f t="shared" ref="AX8:BH8" si="8">AX40</f>
        <v>-86.054421768707471</v>
      </c>
      <c r="AY8" s="65">
        <f t="shared" si="8"/>
        <v>-86.054421768707471</v>
      </c>
      <c r="AZ8" s="65">
        <f t="shared" si="8"/>
        <v>-74.149659863945772</v>
      </c>
      <c r="BA8" s="65">
        <f t="shared" si="8"/>
        <v>-74.149659863945544</v>
      </c>
      <c r="BB8" s="65">
        <f t="shared" si="8"/>
        <v>-74.149659863945772</v>
      </c>
      <c r="BC8" s="65">
        <f t="shared" si="8"/>
        <v>-38.435374149659765</v>
      </c>
      <c r="BD8" s="65">
        <f t="shared" si="8"/>
        <v>-38.435374149659765</v>
      </c>
      <c r="BE8" s="65">
        <f t="shared" si="8"/>
        <v>-38.435374149659765</v>
      </c>
      <c r="BF8" s="65">
        <f t="shared" si="8"/>
        <v>68.707482993197345</v>
      </c>
      <c r="BG8" s="65">
        <f t="shared" si="8"/>
        <v>68.707482993197118</v>
      </c>
      <c r="BH8" s="65">
        <f t="shared" si="8"/>
        <v>68.707482993197345</v>
      </c>
      <c r="BI8" s="51"/>
      <c r="BJ8" s="65"/>
      <c r="BK8" s="65"/>
      <c r="BL8" s="65"/>
      <c r="BM8" s="65"/>
      <c r="BN8" s="65"/>
      <c r="BO8" s="65"/>
    </row>
    <row r="9" spans="1:68" s="30" customFormat="1" ht="18" customHeight="1" x14ac:dyDescent="0.25">
      <c r="C9" s="30" t="s">
        <v>175</v>
      </c>
      <c r="G9" s="65">
        <f>G42</f>
        <v>6000</v>
      </c>
      <c r="H9" s="65">
        <f t="shared" ref="H9:R9" si="9">H42</f>
        <v>5850</v>
      </c>
      <c r="I9" s="65">
        <f t="shared" si="9"/>
        <v>5700</v>
      </c>
      <c r="J9" s="65">
        <f t="shared" si="9"/>
        <v>5550</v>
      </c>
      <c r="K9" s="65">
        <f t="shared" si="9"/>
        <v>5400</v>
      </c>
      <c r="L9" s="65">
        <f t="shared" si="9"/>
        <v>5250</v>
      </c>
      <c r="M9" s="65">
        <f t="shared" si="9"/>
        <v>5100</v>
      </c>
      <c r="N9" s="65">
        <f t="shared" si="9"/>
        <v>4950</v>
      </c>
      <c r="O9" s="65">
        <f t="shared" si="9"/>
        <v>4800</v>
      </c>
      <c r="P9" s="65">
        <f t="shared" si="9"/>
        <v>4650</v>
      </c>
      <c r="Q9" s="65">
        <f t="shared" si="9"/>
        <v>4500</v>
      </c>
      <c r="R9" s="65">
        <f t="shared" si="9"/>
        <v>4350</v>
      </c>
      <c r="S9" s="51"/>
      <c r="T9" s="65"/>
      <c r="U9" s="65"/>
      <c r="V9" s="65"/>
      <c r="W9" s="65"/>
      <c r="X9" s="65"/>
      <c r="Y9" s="65"/>
      <c r="Z9" s="51"/>
      <c r="AA9" s="51"/>
      <c r="AB9" s="65">
        <f>AB42</f>
        <v>4175</v>
      </c>
      <c r="AC9" s="65">
        <f t="shared" ref="AC9:AM9" si="10">AC42</f>
        <v>4000</v>
      </c>
      <c r="AD9" s="65">
        <f t="shared" si="10"/>
        <v>3825</v>
      </c>
      <c r="AE9" s="65">
        <f t="shared" si="10"/>
        <v>3661.9047619047619</v>
      </c>
      <c r="AF9" s="65">
        <f t="shared" si="10"/>
        <v>3498.8095238095239</v>
      </c>
      <c r="AG9" s="65">
        <f t="shared" si="10"/>
        <v>3335.7142857142858</v>
      </c>
      <c r="AH9" s="65">
        <f t="shared" si="10"/>
        <v>3208.3333333333335</v>
      </c>
      <c r="AI9" s="65">
        <f t="shared" si="10"/>
        <v>3080.9523809523812</v>
      </c>
      <c r="AJ9" s="65">
        <f t="shared" si="10"/>
        <v>2953.5714285714289</v>
      </c>
      <c r="AK9" s="65">
        <f t="shared" si="10"/>
        <v>2933.3333333333339</v>
      </c>
      <c r="AL9" s="65">
        <f t="shared" si="10"/>
        <v>2913.095238095239</v>
      </c>
      <c r="AM9" s="65">
        <f t="shared" si="10"/>
        <v>2892.857142857144</v>
      </c>
      <c r="AN9" s="51"/>
      <c r="AO9" s="65"/>
      <c r="AP9" s="65"/>
      <c r="AQ9" s="65"/>
      <c r="AR9" s="65"/>
      <c r="AS9" s="65"/>
      <c r="AT9" s="65"/>
      <c r="AU9" s="51"/>
      <c r="AV9" s="51"/>
      <c r="AW9" s="65">
        <f>AW42</f>
        <v>2806.8027210884366</v>
      </c>
      <c r="AX9" s="65">
        <f t="shared" ref="AX9:BH9" si="11">AX42</f>
        <v>2720.7482993197291</v>
      </c>
      <c r="AY9" s="65">
        <f t="shared" si="11"/>
        <v>2634.6938775510216</v>
      </c>
      <c r="AZ9" s="65">
        <f t="shared" si="11"/>
        <v>2560.5442176870756</v>
      </c>
      <c r="BA9" s="65">
        <f t="shared" si="11"/>
        <v>2486.3945578231301</v>
      </c>
      <c r="BB9" s="65">
        <f t="shared" si="11"/>
        <v>2412.2448979591845</v>
      </c>
      <c r="BC9" s="65">
        <f t="shared" si="11"/>
        <v>2373.8095238095248</v>
      </c>
      <c r="BD9" s="65">
        <f t="shared" si="11"/>
        <v>2335.374149659865</v>
      </c>
      <c r="BE9" s="65">
        <f t="shared" si="11"/>
        <v>2296.9387755102052</v>
      </c>
      <c r="BF9" s="65">
        <f t="shared" si="11"/>
        <v>2365.6462585034024</v>
      </c>
      <c r="BG9" s="65">
        <f t="shared" si="11"/>
        <v>2434.3537414965995</v>
      </c>
      <c r="BH9" s="65">
        <f t="shared" si="11"/>
        <v>2503.0612244897966</v>
      </c>
      <c r="BI9" s="51"/>
      <c r="BJ9" s="65"/>
      <c r="BK9" s="65"/>
      <c r="BL9" s="65"/>
      <c r="BM9" s="65"/>
      <c r="BN9" s="65"/>
      <c r="BO9" s="65"/>
    </row>
    <row r="10" spans="1:68" s="30" customFormat="1" ht="18" customHeight="1" x14ac:dyDescent="0.25">
      <c r="G10" s="65"/>
      <c r="H10" s="55"/>
      <c r="I10" s="55"/>
      <c r="J10" s="55"/>
      <c r="K10" s="55"/>
      <c r="L10" s="55"/>
      <c r="M10" s="55"/>
      <c r="N10" s="55"/>
      <c r="O10" s="55"/>
      <c r="P10" s="55"/>
      <c r="Q10" s="55"/>
      <c r="R10" s="55"/>
      <c r="S10" s="51"/>
      <c r="T10" s="55"/>
      <c r="U10" s="55"/>
      <c r="V10" s="55"/>
      <c r="W10" s="55"/>
      <c r="X10" s="55"/>
      <c r="Y10" s="55"/>
      <c r="Z10" s="51"/>
      <c r="AA10" s="51"/>
      <c r="AB10" s="65"/>
      <c r="AC10" s="55"/>
      <c r="AD10" s="55"/>
      <c r="AE10" s="55"/>
      <c r="AF10" s="55"/>
      <c r="AG10" s="55"/>
      <c r="AH10" s="55"/>
      <c r="AI10" s="55"/>
      <c r="AJ10" s="55"/>
      <c r="AK10" s="55"/>
      <c r="AL10" s="55"/>
      <c r="AM10" s="55"/>
      <c r="AN10" s="51"/>
      <c r="AO10" s="55"/>
      <c r="AP10" s="55"/>
      <c r="AQ10" s="55"/>
      <c r="AR10" s="55"/>
      <c r="AS10" s="55"/>
      <c r="AT10" s="55"/>
      <c r="AU10" s="51"/>
      <c r="AV10" s="51"/>
      <c r="AW10" s="65"/>
      <c r="AX10" s="55"/>
      <c r="AY10" s="55"/>
      <c r="AZ10" s="55"/>
      <c r="BA10" s="55"/>
      <c r="BB10" s="55"/>
      <c r="BC10" s="55"/>
      <c r="BD10" s="55"/>
      <c r="BE10" s="55"/>
      <c r="BF10" s="55"/>
      <c r="BG10" s="55"/>
      <c r="BH10" s="55"/>
      <c r="BI10" s="51"/>
      <c r="BJ10" s="55"/>
      <c r="BK10" s="55"/>
      <c r="BL10" s="55"/>
      <c r="BM10" s="55"/>
      <c r="BN10" s="55"/>
      <c r="BO10" s="55"/>
    </row>
    <row r="11" spans="1:68" ht="18" customHeight="1" x14ac:dyDescent="0.25"/>
    <row r="12" spans="1:68" ht="18" customHeight="1" thickBot="1" x14ac:dyDescent="0.3">
      <c r="A12" s="37"/>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row>
    <row r="13" spans="1:68" ht="18" customHeight="1" x14ac:dyDescent="0.25"/>
    <row r="14" spans="1:68" ht="18" customHeight="1" x14ac:dyDescent="0.25">
      <c r="A14" s="95"/>
      <c r="B14" s="111" t="s">
        <v>305</v>
      </c>
      <c r="C14" s="112"/>
      <c r="D14" s="112"/>
      <c r="E14" s="112"/>
    </row>
    <row r="15" spans="1:68" ht="18" customHeight="1" x14ac:dyDescent="0.25"/>
    <row r="16" spans="1:68" ht="18" customHeight="1" x14ac:dyDescent="0.25">
      <c r="C16" s="43" t="s">
        <v>72</v>
      </c>
      <c r="D16" s="43"/>
      <c r="E16" s="43"/>
      <c r="G16" s="53">
        <f>'Consolidated Financials'!G34*1000</f>
        <v>2496.7142647999995</v>
      </c>
      <c r="H16" s="53">
        <f>'Consolidated Financials'!H34*1000</f>
        <v>2505.980638399999</v>
      </c>
      <c r="I16" s="53">
        <f>'Consolidated Financials'!I34*1000</f>
        <v>2631.0918143999993</v>
      </c>
      <c r="J16" s="53">
        <f>'Consolidated Financials'!J34*1000</f>
        <v>2712.8053615999993</v>
      </c>
      <c r="K16" s="53">
        <f>'Consolidated Financials'!K34*1000</f>
        <v>2752.5806343999993</v>
      </c>
      <c r="L16" s="53">
        <f>'Consolidated Financials'!L34*1000</f>
        <v>2819.064528800001</v>
      </c>
      <c r="M16" s="53">
        <f>'Consolidated Financials'!M34*1000</f>
        <v>2796.7371392</v>
      </c>
      <c r="N16" s="53">
        <f>'Consolidated Financials'!N34*1000</f>
        <v>2910.480529599999</v>
      </c>
      <c r="O16" s="53">
        <f>'Consolidated Financials'!O34*1000</f>
        <v>2976.9564391999975</v>
      </c>
      <c r="P16" s="53">
        <f>'Consolidated Financials'!P34*1000</f>
        <v>3024.1001000000001</v>
      </c>
      <c r="Q16" s="53">
        <f>'Consolidated Financials'!Q34*1000</f>
        <v>3204.0399232000009</v>
      </c>
      <c r="R16" s="53">
        <f>'Consolidated Financials'!R34*1000</f>
        <v>3197.408596799999</v>
      </c>
      <c r="AB16" s="53">
        <f>'Consolidated Financials'!AB34*1000</f>
        <v>3141.3397056190443</v>
      </c>
      <c r="AC16" s="53">
        <f>'Consolidated Financials'!AC34*1000</f>
        <v>3368.0080756190487</v>
      </c>
      <c r="AD16" s="53">
        <f>'Consolidated Financials'!AD34*1000</f>
        <v>3209.9997896190471</v>
      </c>
      <c r="AE16" s="53">
        <f>'Consolidated Financials'!AE34*1000</f>
        <v>3335.8164285714283</v>
      </c>
      <c r="AF16" s="53">
        <f>'Consolidated Financials'!AF34*1000</f>
        <v>3393.7404285714265</v>
      </c>
      <c r="AG16" s="53">
        <f>'Consolidated Financials'!AG34*1000</f>
        <v>3447.6644285714269</v>
      </c>
      <c r="AH16" s="53">
        <f>'Consolidated Financials'!AH34*1000</f>
        <v>3333.1820595238069</v>
      </c>
      <c r="AI16" s="53">
        <f>'Consolidated Financials'!AI34*1000</f>
        <v>3399.0180595238098</v>
      </c>
      <c r="AJ16" s="53">
        <f>'Consolidated Financials'!AJ34*1000</f>
        <v>3462.6600595238115</v>
      </c>
      <c r="AK16" s="53">
        <f>'Consolidated Financials'!AK34*1000</f>
        <v>3416.500440476188</v>
      </c>
      <c r="AL16" s="53">
        <f>'Consolidated Financials'!AL34*1000</f>
        <v>3488.054440476189</v>
      </c>
      <c r="AM16" s="53">
        <f>'Consolidated Financials'!AM34*1000</f>
        <v>3553.4164404761909</v>
      </c>
      <c r="AW16" s="53">
        <f>'Consolidated Financials'!AW34*1000</f>
        <v>3874.8578047619058</v>
      </c>
      <c r="AX16" s="53">
        <f>'Consolidated Financials'!AX34*1000</f>
        <v>4080.5506047619024</v>
      </c>
      <c r="AY16" s="53">
        <f>'Consolidated Financials'!AY34*1000</f>
        <v>4079.3374047619045</v>
      </c>
      <c r="AZ16" s="53">
        <f>'Consolidated Financials'!AZ34*1000</f>
        <v>4049.1138357142863</v>
      </c>
      <c r="BA16" s="53">
        <f>'Consolidated Financials'!BA34*1000</f>
        <v>4116.8786357142835</v>
      </c>
      <c r="BB16" s="53">
        <f>'Consolidated Financials'!BB34*1000</f>
        <v>4187.311435714284</v>
      </c>
      <c r="BC16" s="53">
        <f>'Consolidated Financials'!BC34*1000</f>
        <v>4080.540099166667</v>
      </c>
      <c r="BD16" s="53">
        <f>'Consolidated Financials'!BD34*1000</f>
        <v>4158.6840991666668</v>
      </c>
      <c r="BE16" s="53">
        <f>'Consolidated Financials'!BE34*1000</f>
        <v>4238.0156991666627</v>
      </c>
      <c r="BF16" s="53">
        <f>'Consolidated Financials'!BF34*1000</f>
        <v>4203.3788801190485</v>
      </c>
      <c r="BG16" s="53">
        <f>'Consolidated Financials'!BG34*1000</f>
        <v>4299.5772801190487</v>
      </c>
      <c r="BH16" s="53">
        <f>'Consolidated Financials'!BH34*1000</f>
        <v>4383.9880801190475</v>
      </c>
    </row>
    <row r="17" spans="3:60" ht="18" customHeight="1" x14ac:dyDescent="0.25">
      <c r="C17" s="43" t="s">
        <v>168</v>
      </c>
      <c r="D17" s="43"/>
      <c r="E17" s="43"/>
      <c r="G17" s="53">
        <v>-500</v>
      </c>
      <c r="H17" s="53">
        <v>-500</v>
      </c>
      <c r="I17" s="53">
        <v>-500</v>
      </c>
      <c r="J17" s="53">
        <v>-500</v>
      </c>
      <c r="K17" s="53">
        <v>-500</v>
      </c>
      <c r="L17" s="53">
        <v>-500</v>
      </c>
      <c r="M17" s="53">
        <v>-500</v>
      </c>
      <c r="N17" s="53">
        <v>-500</v>
      </c>
      <c r="O17" s="53">
        <v>-500</v>
      </c>
      <c r="P17" s="53">
        <v>-500</v>
      </c>
      <c r="Q17" s="53">
        <v>-500</v>
      </c>
      <c r="R17" s="53">
        <v>-500</v>
      </c>
      <c r="AB17" s="53">
        <v>-500</v>
      </c>
      <c r="AC17" s="53">
        <v>-500</v>
      </c>
      <c r="AD17" s="53">
        <v>-500</v>
      </c>
      <c r="AE17" s="53">
        <v>-500</v>
      </c>
      <c r="AF17" s="53">
        <v>-500</v>
      </c>
      <c r="AG17" s="53">
        <v>-500</v>
      </c>
      <c r="AH17" s="53">
        <v>-500</v>
      </c>
      <c r="AI17" s="53">
        <v>-500</v>
      </c>
      <c r="AJ17" s="53">
        <v>-500</v>
      </c>
      <c r="AK17" s="53">
        <v>-500</v>
      </c>
      <c r="AL17" s="53">
        <v>-500</v>
      </c>
      <c r="AM17" s="53">
        <v>-500</v>
      </c>
      <c r="AW17" s="53">
        <v>-500</v>
      </c>
      <c r="AX17" s="53">
        <v>-500</v>
      </c>
      <c r="AY17" s="53">
        <v>-500</v>
      </c>
      <c r="AZ17" s="53">
        <v>-500</v>
      </c>
      <c r="BA17" s="53">
        <v>-500</v>
      </c>
      <c r="BB17" s="53">
        <v>-500</v>
      </c>
      <c r="BC17" s="53">
        <v>-500</v>
      </c>
      <c r="BD17" s="53">
        <v>-500</v>
      </c>
      <c r="BE17" s="53">
        <v>-500</v>
      </c>
      <c r="BF17" s="53">
        <v>-500</v>
      </c>
      <c r="BG17" s="53">
        <v>-500</v>
      </c>
      <c r="BH17" s="53">
        <v>-500</v>
      </c>
    </row>
    <row r="18" spans="3:60" ht="18" customHeight="1" x14ac:dyDescent="0.25">
      <c r="C18" s="43"/>
      <c r="D18" s="43"/>
      <c r="E18" s="43"/>
    </row>
    <row r="19" spans="3:60" ht="18" customHeight="1" x14ac:dyDescent="0.25">
      <c r="C19" s="7" t="s">
        <v>172</v>
      </c>
      <c r="G19" s="6">
        <f>SUM(G16,G17)</f>
        <v>1996.7142647999995</v>
      </c>
      <c r="H19" s="6">
        <f t="shared" ref="H19:R19" si="12">SUM(H16,H17)</f>
        <v>2005.980638399999</v>
      </c>
      <c r="I19" s="6">
        <f t="shared" si="12"/>
        <v>2131.0918143999993</v>
      </c>
      <c r="J19" s="6">
        <f t="shared" si="12"/>
        <v>2212.8053615999993</v>
      </c>
      <c r="K19" s="6">
        <f t="shared" si="12"/>
        <v>2252.5806343999993</v>
      </c>
      <c r="L19" s="6">
        <f t="shared" si="12"/>
        <v>2319.064528800001</v>
      </c>
      <c r="M19" s="6">
        <f t="shared" si="12"/>
        <v>2296.7371392</v>
      </c>
      <c r="N19" s="6">
        <f t="shared" si="12"/>
        <v>2410.480529599999</v>
      </c>
      <c r="O19" s="6">
        <f t="shared" si="12"/>
        <v>2476.9564391999975</v>
      </c>
      <c r="P19" s="6">
        <f t="shared" si="12"/>
        <v>2524.1001000000001</v>
      </c>
      <c r="Q19" s="6">
        <f t="shared" si="12"/>
        <v>2704.0399232000009</v>
      </c>
      <c r="R19" s="6">
        <f t="shared" si="12"/>
        <v>2697.408596799999</v>
      </c>
      <c r="AB19" s="6">
        <f t="shared" ref="AB19:AC19" si="13">SUM(AB16,AB17)</f>
        <v>2641.3397056190443</v>
      </c>
      <c r="AC19" s="6">
        <f t="shared" si="13"/>
        <v>2868.0080756190487</v>
      </c>
      <c r="AD19" s="6">
        <f t="shared" ref="AD19:AM19" si="14">SUM(AD16,AD17)</f>
        <v>2709.9997896190471</v>
      </c>
      <c r="AE19" s="6">
        <f t="shared" si="14"/>
        <v>2835.8164285714283</v>
      </c>
      <c r="AF19" s="6">
        <f t="shared" si="14"/>
        <v>2893.7404285714265</v>
      </c>
      <c r="AG19" s="6">
        <f t="shared" si="14"/>
        <v>2947.6644285714269</v>
      </c>
      <c r="AH19" s="6">
        <f t="shared" si="14"/>
        <v>2833.1820595238069</v>
      </c>
      <c r="AI19" s="6">
        <f t="shared" si="14"/>
        <v>2899.0180595238098</v>
      </c>
      <c r="AJ19" s="6">
        <f t="shared" si="14"/>
        <v>2962.6600595238115</v>
      </c>
      <c r="AK19" s="6">
        <f t="shared" si="14"/>
        <v>2916.500440476188</v>
      </c>
      <c r="AL19" s="6">
        <f t="shared" si="14"/>
        <v>2988.054440476189</v>
      </c>
      <c r="AM19" s="6">
        <f t="shared" si="14"/>
        <v>3053.4164404761909</v>
      </c>
      <c r="AW19" s="6">
        <f t="shared" ref="AW19:BH19" si="15">SUM(AW16,AW17)</f>
        <v>3374.8578047619058</v>
      </c>
      <c r="AX19" s="6">
        <f t="shared" si="15"/>
        <v>3580.5506047619024</v>
      </c>
      <c r="AY19" s="6">
        <f t="shared" si="15"/>
        <v>3579.3374047619045</v>
      </c>
      <c r="AZ19" s="6">
        <f t="shared" si="15"/>
        <v>3549.1138357142863</v>
      </c>
      <c r="BA19" s="6">
        <f t="shared" si="15"/>
        <v>3616.8786357142835</v>
      </c>
      <c r="BB19" s="6">
        <f t="shared" si="15"/>
        <v>3687.311435714284</v>
      </c>
      <c r="BC19" s="6">
        <f t="shared" si="15"/>
        <v>3580.540099166667</v>
      </c>
      <c r="BD19" s="6">
        <f t="shared" si="15"/>
        <v>3658.6840991666668</v>
      </c>
      <c r="BE19" s="6">
        <f t="shared" si="15"/>
        <v>3738.0156991666627</v>
      </c>
      <c r="BF19" s="6">
        <f t="shared" si="15"/>
        <v>3703.3788801190485</v>
      </c>
      <c r="BG19" s="6">
        <f t="shared" si="15"/>
        <v>3799.5772801190487</v>
      </c>
      <c r="BH19" s="6">
        <f t="shared" si="15"/>
        <v>3883.9880801190475</v>
      </c>
    </row>
    <row r="20" spans="3:60" ht="18" customHeight="1" x14ac:dyDescent="0.25">
      <c r="C20" s="7" t="s">
        <v>169</v>
      </c>
      <c r="G20" s="47">
        <v>0.3</v>
      </c>
      <c r="H20" s="47">
        <v>0.3</v>
      </c>
      <c r="I20" s="47">
        <v>0.3</v>
      </c>
      <c r="J20" s="47">
        <v>0.3</v>
      </c>
      <c r="K20" s="47">
        <v>0.3</v>
      </c>
      <c r="L20" s="47">
        <v>0.3</v>
      </c>
      <c r="M20" s="47">
        <v>0.3</v>
      </c>
      <c r="N20" s="47">
        <v>0.3</v>
      </c>
      <c r="O20" s="47">
        <v>0.3</v>
      </c>
      <c r="P20" s="47">
        <v>0.3</v>
      </c>
      <c r="Q20" s="47">
        <v>0.3</v>
      </c>
      <c r="R20" s="47">
        <v>0.3</v>
      </c>
      <c r="AB20" s="47">
        <v>0.3</v>
      </c>
      <c r="AC20" s="47">
        <v>0.3</v>
      </c>
      <c r="AD20" s="47">
        <v>0.3</v>
      </c>
      <c r="AE20" s="47">
        <v>0.3</v>
      </c>
      <c r="AF20" s="47">
        <v>0.3</v>
      </c>
      <c r="AG20" s="47">
        <v>0.3</v>
      </c>
      <c r="AH20" s="47">
        <v>0.3</v>
      </c>
      <c r="AI20" s="47">
        <v>0.3</v>
      </c>
      <c r="AJ20" s="47">
        <v>0.3</v>
      </c>
      <c r="AK20" s="47">
        <v>0.3</v>
      </c>
      <c r="AL20" s="47">
        <v>0.3</v>
      </c>
      <c r="AM20" s="47">
        <v>0.3</v>
      </c>
      <c r="AW20" s="47">
        <v>0.3</v>
      </c>
      <c r="AX20" s="47">
        <v>0.3</v>
      </c>
      <c r="AY20" s="47">
        <v>0.3</v>
      </c>
      <c r="AZ20" s="47">
        <v>0.3</v>
      </c>
      <c r="BA20" s="47">
        <v>0.3</v>
      </c>
      <c r="BB20" s="47">
        <v>0.3</v>
      </c>
      <c r="BC20" s="47">
        <v>0.3</v>
      </c>
      <c r="BD20" s="47">
        <v>0.3</v>
      </c>
      <c r="BE20" s="47">
        <v>0.3</v>
      </c>
      <c r="BF20" s="47">
        <v>0.3</v>
      </c>
      <c r="BG20" s="47">
        <v>0.3</v>
      </c>
      <c r="BH20" s="47">
        <v>0.3</v>
      </c>
    </row>
    <row r="21" spans="3:60" ht="18" customHeight="1" x14ac:dyDescent="0.25">
      <c r="C21" s="7" t="s">
        <v>173</v>
      </c>
      <c r="G21" s="6">
        <f>G19*G20</f>
        <v>599.01427943999977</v>
      </c>
      <c r="H21" s="6">
        <f t="shared" ref="H21:R21" si="16">H19*H20</f>
        <v>601.79419151999969</v>
      </c>
      <c r="I21" s="6">
        <f t="shared" si="16"/>
        <v>639.32754431999979</v>
      </c>
      <c r="J21" s="6">
        <f t="shared" si="16"/>
        <v>663.84160847999976</v>
      </c>
      <c r="K21" s="6">
        <f t="shared" si="16"/>
        <v>675.77419031999978</v>
      </c>
      <c r="L21" s="6">
        <f t="shared" si="16"/>
        <v>695.71935864000022</v>
      </c>
      <c r="M21" s="6">
        <f t="shared" si="16"/>
        <v>689.02114175999998</v>
      </c>
      <c r="N21" s="6">
        <f t="shared" si="16"/>
        <v>723.14415887999974</v>
      </c>
      <c r="O21" s="6">
        <f t="shared" si="16"/>
        <v>743.08693175999917</v>
      </c>
      <c r="P21" s="6">
        <f t="shared" si="16"/>
        <v>757.23003000000006</v>
      </c>
      <c r="Q21" s="6">
        <f t="shared" si="16"/>
        <v>811.21197696000024</v>
      </c>
      <c r="R21" s="6">
        <f t="shared" si="16"/>
        <v>809.22257903999969</v>
      </c>
      <c r="AB21" s="6">
        <f t="shared" ref="AB21:AD21" si="17">AB19*AB20</f>
        <v>792.40191168571323</v>
      </c>
      <c r="AC21" s="6">
        <f t="shared" si="17"/>
        <v>860.40242268571455</v>
      </c>
      <c r="AD21" s="6">
        <f t="shared" si="17"/>
        <v>812.99993688571408</v>
      </c>
      <c r="AE21" s="6">
        <f t="shared" ref="AE21" si="18">AE19*AE20</f>
        <v>850.74492857142843</v>
      </c>
      <c r="AF21" s="6">
        <f t="shared" ref="AF21" si="19">AF19*AF20</f>
        <v>868.12212857142788</v>
      </c>
      <c r="AG21" s="6">
        <f t="shared" ref="AG21" si="20">AG19*AG20</f>
        <v>884.29932857142808</v>
      </c>
      <c r="AH21" s="6">
        <f t="shared" ref="AH21" si="21">AH19*AH20</f>
        <v>849.95461785714201</v>
      </c>
      <c r="AI21" s="6">
        <f t="shared" ref="AI21" si="22">AI19*AI20</f>
        <v>869.70541785714295</v>
      </c>
      <c r="AJ21" s="6">
        <f t="shared" ref="AJ21" si="23">AJ19*AJ20</f>
        <v>888.79801785714346</v>
      </c>
      <c r="AK21" s="6">
        <f t="shared" ref="AK21" si="24">AK19*AK20</f>
        <v>874.95013214285643</v>
      </c>
      <c r="AL21" s="6">
        <f t="shared" ref="AL21" si="25">AL19*AL20</f>
        <v>896.41633214285673</v>
      </c>
      <c r="AM21" s="6">
        <f t="shared" ref="AM21" si="26">AM19*AM20</f>
        <v>916.02493214285721</v>
      </c>
      <c r="AW21" s="6">
        <f t="shared" ref="AW21" si="27">AW19*AW20</f>
        <v>1012.4573414285717</v>
      </c>
      <c r="AX21" s="6">
        <f t="shared" ref="AX21" si="28">AX19*AX20</f>
        <v>1074.1651814285706</v>
      </c>
      <c r="AY21" s="6">
        <f t="shared" ref="AY21" si="29">AY19*AY20</f>
        <v>1073.8012214285714</v>
      </c>
      <c r="AZ21" s="6">
        <f t="shared" ref="AZ21" si="30">AZ19*AZ20</f>
        <v>1064.7341507142858</v>
      </c>
      <c r="BA21" s="6">
        <f t="shared" ref="BA21" si="31">BA19*BA20</f>
        <v>1085.0635907142851</v>
      </c>
      <c r="BB21" s="6">
        <f t="shared" ref="BB21" si="32">BB19*BB20</f>
        <v>1106.1934307142851</v>
      </c>
      <c r="BC21" s="6">
        <f t="shared" ref="BC21" si="33">BC19*BC20</f>
        <v>1074.1620297500001</v>
      </c>
      <c r="BD21" s="6">
        <f t="shared" ref="BD21" si="34">BD19*BD20</f>
        <v>1097.60522975</v>
      </c>
      <c r="BE21" s="6">
        <f t="shared" ref="BE21" si="35">BE19*BE20</f>
        <v>1121.4047097499988</v>
      </c>
      <c r="BF21" s="6">
        <f t="shared" ref="BF21" si="36">BF19*BF20</f>
        <v>1111.0136640357146</v>
      </c>
      <c r="BG21" s="6">
        <f t="shared" ref="BG21" si="37">BG19*BG20</f>
        <v>1139.8731840357145</v>
      </c>
      <c r="BH21" s="6">
        <f t="shared" ref="BH21" si="38">BH19*BH20</f>
        <v>1165.1964240357142</v>
      </c>
    </row>
    <row r="22" spans="3:60" ht="18" customHeight="1" x14ac:dyDescent="0.25">
      <c r="C22" s="43"/>
      <c r="D22" s="43"/>
      <c r="E22" s="43"/>
    </row>
    <row r="23" spans="3:60" ht="18" customHeight="1" x14ac:dyDescent="0.25">
      <c r="C23" s="43"/>
      <c r="D23" s="43"/>
      <c r="E23" s="43"/>
    </row>
    <row r="24" spans="3:60" ht="18" customHeight="1" x14ac:dyDescent="0.25">
      <c r="C24" s="7" t="s">
        <v>107</v>
      </c>
    </row>
    <row r="25" spans="3:60" ht="18" customHeight="1" x14ac:dyDescent="0.25">
      <c r="D25" s="7" t="s">
        <v>155</v>
      </c>
      <c r="G25" s="53">
        <f>'PPE and Other'!G9</f>
        <v>1500</v>
      </c>
      <c r="H25" s="53">
        <f>'PPE and Other'!H9</f>
        <v>1500</v>
      </c>
      <c r="I25" s="53">
        <f>'PPE and Other'!I9</f>
        <v>1500</v>
      </c>
      <c r="J25" s="53">
        <f>'PPE and Other'!J9</f>
        <v>1500</v>
      </c>
      <c r="K25" s="53">
        <f>'PPE and Other'!K9</f>
        <v>1500</v>
      </c>
      <c r="L25" s="53">
        <f>'PPE and Other'!L9</f>
        <v>1500</v>
      </c>
      <c r="M25" s="53">
        <f>'PPE and Other'!M9</f>
        <v>1500</v>
      </c>
      <c r="N25" s="53">
        <f>'PPE and Other'!N9</f>
        <v>1500</v>
      </c>
      <c r="O25" s="53">
        <f>'PPE and Other'!O9</f>
        <v>1500</v>
      </c>
      <c r="P25" s="53">
        <f>'PPE and Other'!P9</f>
        <v>1500</v>
      </c>
      <c r="Q25" s="53">
        <f>'PPE and Other'!Q9</f>
        <v>1500</v>
      </c>
      <c r="R25" s="53">
        <f>'PPE and Other'!R9</f>
        <v>1500</v>
      </c>
      <c r="AB25" s="53">
        <f>'PPE and Other'!AB9</f>
        <v>1702.3809523809525</v>
      </c>
      <c r="AC25" s="53">
        <f>'PPE and Other'!AC9</f>
        <v>1702.3809523809525</v>
      </c>
      <c r="AD25" s="53">
        <f>'PPE and Other'!AD9</f>
        <v>1702.3809523809525</v>
      </c>
      <c r="AE25" s="53">
        <f>'PPE and Other'!AE9</f>
        <v>1821.4285714285713</v>
      </c>
      <c r="AF25" s="53">
        <f>'PPE and Other'!AF9</f>
        <v>1821.4285714285713</v>
      </c>
      <c r="AG25" s="53">
        <f>'PPE and Other'!AG9</f>
        <v>1821.4285714285713</v>
      </c>
      <c r="AH25" s="53">
        <f>'PPE and Other'!AH9</f>
        <v>1940.4761904761904</v>
      </c>
      <c r="AI25" s="53">
        <f>'PPE and Other'!AI9</f>
        <v>1940.4761904761904</v>
      </c>
      <c r="AJ25" s="53">
        <f>'PPE and Other'!AJ9</f>
        <v>1940.4761904761904</v>
      </c>
      <c r="AK25" s="53">
        <f>'PPE and Other'!AK9</f>
        <v>2059.5238095238092</v>
      </c>
      <c r="AL25" s="53">
        <f>'PPE and Other'!AL9</f>
        <v>2059.5238095238092</v>
      </c>
      <c r="AM25" s="53">
        <f>'PPE and Other'!AM9</f>
        <v>2059.5238095238092</v>
      </c>
      <c r="AW25" s="53">
        <f>'PPE and Other'!AW9</f>
        <v>2095.238095238095</v>
      </c>
      <c r="AX25" s="53">
        <f>'PPE and Other'!AX9</f>
        <v>2095.238095238095</v>
      </c>
      <c r="AY25" s="53">
        <f>'PPE and Other'!AY9</f>
        <v>2095.238095238095</v>
      </c>
      <c r="AZ25" s="53">
        <f>'PPE and Other'!AZ9</f>
        <v>2214.2857142857142</v>
      </c>
      <c r="BA25" s="53">
        <f>'PPE and Other'!BA9</f>
        <v>2214.2857142857142</v>
      </c>
      <c r="BB25" s="53">
        <f>'PPE and Other'!BB9</f>
        <v>2214.2857142857142</v>
      </c>
      <c r="BC25" s="53">
        <f>'PPE and Other'!BC9</f>
        <v>2333.333333333333</v>
      </c>
      <c r="BD25" s="53">
        <f>'PPE and Other'!BD9</f>
        <v>2333.333333333333</v>
      </c>
      <c r="BE25" s="53">
        <f>'PPE and Other'!BE9</f>
        <v>2333.333333333333</v>
      </c>
      <c r="BF25" s="53">
        <f>'PPE and Other'!BF9</f>
        <v>2452.3809523809523</v>
      </c>
      <c r="BG25" s="53">
        <f>'PPE and Other'!BG9</f>
        <v>2452.3809523809523</v>
      </c>
      <c r="BH25" s="53">
        <f>'PPE and Other'!BH9</f>
        <v>2452.3809523809523</v>
      </c>
    </row>
    <row r="26" spans="3:60" ht="18" customHeight="1" x14ac:dyDescent="0.25">
      <c r="D26" s="7" t="s">
        <v>156</v>
      </c>
      <c r="G26" s="53">
        <f>'PPE and Other'!G10</f>
        <v>1000</v>
      </c>
      <c r="H26" s="53">
        <f>'PPE and Other'!H10</f>
        <v>1000</v>
      </c>
      <c r="I26" s="53">
        <f>'PPE and Other'!I10</f>
        <v>1000</v>
      </c>
      <c r="J26" s="53">
        <f>'PPE and Other'!J10</f>
        <v>1000</v>
      </c>
      <c r="K26" s="53">
        <f>'PPE and Other'!K10</f>
        <v>1000</v>
      </c>
      <c r="L26" s="53">
        <f>'PPE and Other'!L10</f>
        <v>1000</v>
      </c>
      <c r="M26" s="53">
        <f>'PPE and Other'!M10</f>
        <v>1000</v>
      </c>
      <c r="N26" s="53">
        <f>'PPE and Other'!N10</f>
        <v>1000</v>
      </c>
      <c r="O26" s="53">
        <f>'PPE and Other'!O10</f>
        <v>1000</v>
      </c>
      <c r="P26" s="53">
        <f>'PPE and Other'!P10</f>
        <v>1000</v>
      </c>
      <c r="Q26" s="53">
        <f>'PPE and Other'!Q10</f>
        <v>1000</v>
      </c>
      <c r="R26" s="53">
        <f>'PPE and Other'!R10</f>
        <v>1000</v>
      </c>
      <c r="AB26" s="53">
        <f>'PPE and Other'!AB10</f>
        <v>1119.047619047619</v>
      </c>
      <c r="AC26" s="53">
        <f>'PPE and Other'!AC10</f>
        <v>1119.047619047619</v>
      </c>
      <c r="AD26" s="53">
        <f>'PPE and Other'!AD10</f>
        <v>1119.047619047619</v>
      </c>
      <c r="AE26" s="53">
        <f>'PPE and Other'!AE10</f>
        <v>1277.7777777777776</v>
      </c>
      <c r="AF26" s="53">
        <f>'PPE and Other'!AF10</f>
        <v>1277.7777777777776</v>
      </c>
      <c r="AG26" s="53">
        <f>'PPE and Other'!AG10</f>
        <v>1277.7777777777776</v>
      </c>
      <c r="AH26" s="53">
        <f>'PPE and Other'!AH10</f>
        <v>1515.8730158730159</v>
      </c>
      <c r="AI26" s="53">
        <f>'PPE and Other'!AI10</f>
        <v>1515.8730158730159</v>
      </c>
      <c r="AJ26" s="53">
        <f>'PPE and Other'!AJ10</f>
        <v>1515.8730158730159</v>
      </c>
      <c r="AK26" s="53">
        <f>'PPE and Other'!AK10</f>
        <v>1992.063492063492</v>
      </c>
      <c r="AL26" s="53">
        <f>'PPE and Other'!AL10</f>
        <v>1992.063492063492</v>
      </c>
      <c r="AM26" s="53">
        <f>'PPE and Other'!AM10</f>
        <v>1992.063492063492</v>
      </c>
      <c r="AW26" s="53">
        <f>'PPE and Other'!AW10</f>
        <v>1808.3900226757369</v>
      </c>
      <c r="AX26" s="53">
        <f>'PPE and Other'!AX10</f>
        <v>1808.3900226757369</v>
      </c>
      <c r="AY26" s="53">
        <f>'PPE and Other'!AY10</f>
        <v>1808.3900226757369</v>
      </c>
      <c r="AZ26" s="53">
        <f>'PPE and Other'!AZ10</f>
        <v>1967.1201814058954</v>
      </c>
      <c r="BA26" s="53">
        <f>'PPE and Other'!BA10</f>
        <v>1967.1201814058954</v>
      </c>
      <c r="BB26" s="53">
        <f>'PPE and Other'!BB10</f>
        <v>1967.1201814058954</v>
      </c>
      <c r="BC26" s="53">
        <f>'PPE and Other'!BC10</f>
        <v>2205.2154195011335</v>
      </c>
      <c r="BD26" s="53">
        <f>'PPE and Other'!BD10</f>
        <v>2205.2154195011335</v>
      </c>
      <c r="BE26" s="53">
        <f>'PPE and Other'!BE10</f>
        <v>2205.2154195011335</v>
      </c>
      <c r="BF26" s="53">
        <f>'PPE and Other'!BF10</f>
        <v>2681.4058956916097</v>
      </c>
      <c r="BG26" s="53">
        <f>'PPE and Other'!BG10</f>
        <v>2681.4058956916097</v>
      </c>
      <c r="BH26" s="53">
        <f>'PPE and Other'!BH10</f>
        <v>2681.4058956916097</v>
      </c>
    </row>
    <row r="27" spans="3:60" ht="18" customHeight="1" x14ac:dyDescent="0.25">
      <c r="D27" s="7" t="s">
        <v>166</v>
      </c>
      <c r="G27" s="6">
        <f>G25-G26</f>
        <v>500</v>
      </c>
      <c r="H27" s="6">
        <f t="shared" ref="H27:R27" si="39">H25-H26</f>
        <v>500</v>
      </c>
      <c r="I27" s="6">
        <f t="shared" si="39"/>
        <v>500</v>
      </c>
      <c r="J27" s="6">
        <f t="shared" si="39"/>
        <v>500</v>
      </c>
      <c r="K27" s="6">
        <f t="shared" si="39"/>
        <v>500</v>
      </c>
      <c r="L27" s="6">
        <f t="shared" si="39"/>
        <v>500</v>
      </c>
      <c r="M27" s="6">
        <f t="shared" si="39"/>
        <v>500</v>
      </c>
      <c r="N27" s="6">
        <f t="shared" si="39"/>
        <v>500</v>
      </c>
      <c r="O27" s="6">
        <f t="shared" si="39"/>
        <v>500</v>
      </c>
      <c r="P27" s="6">
        <f t="shared" si="39"/>
        <v>500</v>
      </c>
      <c r="Q27" s="6">
        <f t="shared" si="39"/>
        <v>500</v>
      </c>
      <c r="R27" s="6">
        <f t="shared" si="39"/>
        <v>500</v>
      </c>
      <c r="AB27" s="6">
        <f t="shared" ref="AB27:AD27" si="40">AB25-AB26</f>
        <v>583.33333333333348</v>
      </c>
      <c r="AC27" s="6">
        <f t="shared" si="40"/>
        <v>583.33333333333348</v>
      </c>
      <c r="AD27" s="6">
        <f t="shared" si="40"/>
        <v>583.33333333333348</v>
      </c>
      <c r="AE27" s="6">
        <f t="shared" ref="AE27" si="41">AE25-AE26</f>
        <v>543.65079365079373</v>
      </c>
      <c r="AF27" s="6">
        <f t="shared" ref="AF27" si="42">AF25-AF26</f>
        <v>543.65079365079373</v>
      </c>
      <c r="AG27" s="6">
        <f t="shared" ref="AG27" si="43">AG25-AG26</f>
        <v>543.65079365079373</v>
      </c>
      <c r="AH27" s="6">
        <f t="shared" ref="AH27" si="44">AH25-AH26</f>
        <v>424.60317460317447</v>
      </c>
      <c r="AI27" s="6">
        <f t="shared" ref="AI27" si="45">AI25-AI26</f>
        <v>424.60317460317447</v>
      </c>
      <c r="AJ27" s="6">
        <f t="shared" ref="AJ27" si="46">AJ25-AJ26</f>
        <v>424.60317460317447</v>
      </c>
      <c r="AK27" s="6">
        <f t="shared" ref="AK27" si="47">AK25-AK26</f>
        <v>67.460317460317128</v>
      </c>
      <c r="AL27" s="6">
        <f t="shared" ref="AL27" si="48">AL25-AL26</f>
        <v>67.460317460317128</v>
      </c>
      <c r="AM27" s="6">
        <f t="shared" ref="AM27" si="49">AM25-AM26</f>
        <v>67.460317460317128</v>
      </c>
      <c r="AW27" s="6">
        <f t="shared" ref="AW27" si="50">AW25-AW26</f>
        <v>286.84807256235808</v>
      </c>
      <c r="AX27" s="6">
        <f t="shared" ref="AX27" si="51">AX25-AX26</f>
        <v>286.84807256235808</v>
      </c>
      <c r="AY27" s="6">
        <f t="shared" ref="AY27" si="52">AY25-AY26</f>
        <v>286.84807256235808</v>
      </c>
      <c r="AZ27" s="6">
        <f t="shared" ref="AZ27" si="53">AZ25-AZ26</f>
        <v>247.16553287981878</v>
      </c>
      <c r="BA27" s="6">
        <f t="shared" ref="BA27" si="54">BA25-BA26</f>
        <v>247.16553287981878</v>
      </c>
      <c r="BB27" s="6">
        <f t="shared" ref="BB27" si="55">BB25-BB26</f>
        <v>247.16553287981878</v>
      </c>
      <c r="BC27" s="6">
        <f t="shared" ref="BC27" si="56">BC25-BC26</f>
        <v>128.11791383219952</v>
      </c>
      <c r="BD27" s="6">
        <f t="shared" ref="BD27" si="57">BD25-BD26</f>
        <v>128.11791383219952</v>
      </c>
      <c r="BE27" s="6">
        <f t="shared" ref="BE27" si="58">BE25-BE26</f>
        <v>128.11791383219952</v>
      </c>
      <c r="BF27" s="6">
        <f t="shared" ref="BF27" si="59">BF25-BF26</f>
        <v>-229.02494331065736</v>
      </c>
      <c r="BG27" s="6">
        <f t="shared" ref="BG27" si="60">BG25-BG26</f>
        <v>-229.02494331065736</v>
      </c>
      <c r="BH27" s="6">
        <f t="shared" ref="BH27" si="61">BH25-BH26</f>
        <v>-229.02494331065736</v>
      </c>
    </row>
    <row r="28" spans="3:60" ht="18" customHeight="1" x14ac:dyDescent="0.25"/>
    <row r="29" spans="3:60" ht="18" customHeight="1" x14ac:dyDescent="0.25">
      <c r="C29" s="7" t="s">
        <v>108</v>
      </c>
    </row>
    <row r="30" spans="3:60" ht="18" customHeight="1" x14ac:dyDescent="0.25">
      <c r="D30" s="7" t="s">
        <v>155</v>
      </c>
      <c r="G30" s="53">
        <f>'PPE and Other'!G13</f>
        <v>1000</v>
      </c>
      <c r="H30" s="53">
        <f>'PPE and Other'!H13</f>
        <v>1000</v>
      </c>
      <c r="I30" s="53">
        <f>'PPE and Other'!I13</f>
        <v>1000</v>
      </c>
      <c r="J30" s="53">
        <f>'PPE and Other'!J13</f>
        <v>1000</v>
      </c>
      <c r="K30" s="53">
        <f>'PPE and Other'!K13</f>
        <v>1000</v>
      </c>
      <c r="L30" s="53">
        <f>'PPE and Other'!L13</f>
        <v>1000</v>
      </c>
      <c r="M30" s="53">
        <f>'PPE and Other'!M13</f>
        <v>1000</v>
      </c>
      <c r="N30" s="53">
        <f>'PPE and Other'!N13</f>
        <v>1000</v>
      </c>
      <c r="O30" s="53">
        <f>'PPE and Other'!O13</f>
        <v>1000</v>
      </c>
      <c r="P30" s="53">
        <f>'PPE and Other'!P13</f>
        <v>1000</v>
      </c>
      <c r="Q30" s="53">
        <f>'PPE and Other'!Q13</f>
        <v>1000</v>
      </c>
      <c r="R30" s="53">
        <f>'PPE and Other'!R13</f>
        <v>1000</v>
      </c>
      <c r="AB30" s="53">
        <f>'PPE and Other'!AB13</f>
        <v>1000</v>
      </c>
      <c r="AC30" s="53">
        <f>'PPE and Other'!AC13</f>
        <v>1000</v>
      </c>
      <c r="AD30" s="53">
        <f>'PPE and Other'!AD13</f>
        <v>1000</v>
      </c>
      <c r="AE30" s="53">
        <f>'PPE and Other'!AE13</f>
        <v>1000</v>
      </c>
      <c r="AF30" s="53">
        <f>'PPE and Other'!AF13</f>
        <v>1000</v>
      </c>
      <c r="AG30" s="53">
        <f>'PPE and Other'!AG13</f>
        <v>1000</v>
      </c>
      <c r="AH30" s="53">
        <f>'PPE and Other'!AH13</f>
        <v>1000</v>
      </c>
      <c r="AI30" s="53">
        <f>'PPE and Other'!AI13</f>
        <v>1000</v>
      </c>
      <c r="AJ30" s="53">
        <f>'PPE and Other'!AJ13</f>
        <v>1000</v>
      </c>
      <c r="AK30" s="53">
        <f>'PPE and Other'!AK13</f>
        <v>1000</v>
      </c>
      <c r="AL30" s="53">
        <f>'PPE and Other'!AL13</f>
        <v>1000</v>
      </c>
      <c r="AM30" s="53">
        <f>'PPE and Other'!AM13</f>
        <v>1000</v>
      </c>
      <c r="AW30" s="53">
        <f>'PPE and Other'!AW13</f>
        <v>1000</v>
      </c>
      <c r="AX30" s="53">
        <f>'PPE and Other'!AX13</f>
        <v>1000</v>
      </c>
      <c r="AY30" s="53">
        <f>'PPE and Other'!AY13</f>
        <v>1000</v>
      </c>
      <c r="AZ30" s="53">
        <f>'PPE and Other'!AZ13</f>
        <v>1000</v>
      </c>
      <c r="BA30" s="53">
        <f>'PPE and Other'!BA13</f>
        <v>1000</v>
      </c>
      <c r="BB30" s="53">
        <f>'PPE and Other'!BB13</f>
        <v>1000</v>
      </c>
      <c r="BC30" s="53">
        <f>'PPE and Other'!BC13</f>
        <v>1000</v>
      </c>
      <c r="BD30" s="53">
        <f>'PPE and Other'!BD13</f>
        <v>1000</v>
      </c>
      <c r="BE30" s="53">
        <f>'PPE and Other'!BE13</f>
        <v>1000</v>
      </c>
      <c r="BF30" s="53">
        <f>'PPE and Other'!BF13</f>
        <v>1000</v>
      </c>
      <c r="BG30" s="53">
        <f>'PPE and Other'!BG13</f>
        <v>1000</v>
      </c>
      <c r="BH30" s="53">
        <f>'PPE and Other'!BH13</f>
        <v>1000</v>
      </c>
    </row>
    <row r="31" spans="3:60" ht="18" customHeight="1" x14ac:dyDescent="0.25">
      <c r="D31" s="7" t="s">
        <v>156</v>
      </c>
      <c r="G31" s="53">
        <f>'PPE and Other'!G14</f>
        <v>1000</v>
      </c>
      <c r="H31" s="53">
        <f>'PPE and Other'!H14</f>
        <v>1000</v>
      </c>
      <c r="I31" s="53">
        <f>'PPE and Other'!I14</f>
        <v>1000</v>
      </c>
      <c r="J31" s="53">
        <f>'PPE and Other'!J14</f>
        <v>1000</v>
      </c>
      <c r="K31" s="53">
        <f>'PPE and Other'!K14</f>
        <v>1000</v>
      </c>
      <c r="L31" s="53">
        <f>'PPE and Other'!L14</f>
        <v>1000</v>
      </c>
      <c r="M31" s="53">
        <f>'PPE and Other'!M14</f>
        <v>1000</v>
      </c>
      <c r="N31" s="53">
        <f>'PPE and Other'!N14</f>
        <v>1000</v>
      </c>
      <c r="O31" s="53">
        <f>'PPE and Other'!O14</f>
        <v>1000</v>
      </c>
      <c r="P31" s="53">
        <f>'PPE and Other'!P14</f>
        <v>1000</v>
      </c>
      <c r="Q31" s="53">
        <f>'PPE and Other'!Q14</f>
        <v>1000</v>
      </c>
      <c r="R31" s="53">
        <f>'PPE and Other'!R14</f>
        <v>1000</v>
      </c>
      <c r="AB31" s="53">
        <f>'PPE and Other'!AB14</f>
        <v>1000</v>
      </c>
      <c r="AC31" s="53">
        <f>'PPE and Other'!AC14</f>
        <v>1000</v>
      </c>
      <c r="AD31" s="53">
        <f>'PPE and Other'!AD14</f>
        <v>1000</v>
      </c>
      <c r="AE31" s="53">
        <f>'PPE and Other'!AE14</f>
        <v>1000</v>
      </c>
      <c r="AF31" s="53">
        <f>'PPE and Other'!AF14</f>
        <v>1000</v>
      </c>
      <c r="AG31" s="53">
        <f>'PPE and Other'!AG14</f>
        <v>1000</v>
      </c>
      <c r="AH31" s="53">
        <f>'PPE and Other'!AH14</f>
        <v>1000</v>
      </c>
      <c r="AI31" s="53">
        <f>'PPE and Other'!AI14</f>
        <v>1000</v>
      </c>
      <c r="AJ31" s="53">
        <f>'PPE and Other'!AJ14</f>
        <v>1000</v>
      </c>
      <c r="AK31" s="53">
        <f>'PPE and Other'!AK14</f>
        <v>1000</v>
      </c>
      <c r="AL31" s="53">
        <f>'PPE and Other'!AL14</f>
        <v>1000</v>
      </c>
      <c r="AM31" s="53">
        <f>'PPE and Other'!AM14</f>
        <v>1000</v>
      </c>
      <c r="AW31" s="53">
        <f>'PPE and Other'!AW14</f>
        <v>1000</v>
      </c>
      <c r="AX31" s="53">
        <f>'PPE and Other'!AX14</f>
        <v>1000</v>
      </c>
      <c r="AY31" s="53">
        <f>'PPE and Other'!AY14</f>
        <v>1000</v>
      </c>
      <c r="AZ31" s="53">
        <f>'PPE and Other'!AZ14</f>
        <v>1000</v>
      </c>
      <c r="BA31" s="53">
        <f>'PPE and Other'!BA14</f>
        <v>1000</v>
      </c>
      <c r="BB31" s="53">
        <f>'PPE and Other'!BB14</f>
        <v>1000</v>
      </c>
      <c r="BC31" s="53">
        <f>'PPE and Other'!BC14</f>
        <v>1000</v>
      </c>
      <c r="BD31" s="53">
        <f>'PPE and Other'!BD14</f>
        <v>1000</v>
      </c>
      <c r="BE31" s="53">
        <f>'PPE and Other'!BE14</f>
        <v>1000</v>
      </c>
      <c r="BF31" s="53">
        <f>'PPE and Other'!BF14</f>
        <v>1000</v>
      </c>
      <c r="BG31" s="53">
        <f>'PPE and Other'!BG14</f>
        <v>1000</v>
      </c>
      <c r="BH31" s="53">
        <f>'PPE and Other'!BH14</f>
        <v>1000</v>
      </c>
    </row>
    <row r="32" spans="3:60" ht="18" customHeight="1" x14ac:dyDescent="0.25">
      <c r="D32" s="7" t="s">
        <v>166</v>
      </c>
      <c r="G32" s="6">
        <f>G30-G31</f>
        <v>0</v>
      </c>
      <c r="H32" s="6">
        <f t="shared" ref="H32:R32" si="62">H30-H31</f>
        <v>0</v>
      </c>
      <c r="I32" s="6">
        <f t="shared" si="62"/>
        <v>0</v>
      </c>
      <c r="J32" s="6">
        <f t="shared" si="62"/>
        <v>0</v>
      </c>
      <c r="K32" s="6">
        <f t="shared" si="62"/>
        <v>0</v>
      </c>
      <c r="L32" s="6">
        <f t="shared" si="62"/>
        <v>0</v>
      </c>
      <c r="M32" s="6">
        <f t="shared" si="62"/>
        <v>0</v>
      </c>
      <c r="N32" s="6">
        <f t="shared" si="62"/>
        <v>0</v>
      </c>
      <c r="O32" s="6">
        <f t="shared" si="62"/>
        <v>0</v>
      </c>
      <c r="P32" s="6">
        <f t="shared" si="62"/>
        <v>0</v>
      </c>
      <c r="Q32" s="6">
        <f t="shared" si="62"/>
        <v>0</v>
      </c>
      <c r="R32" s="6">
        <f t="shared" si="62"/>
        <v>0</v>
      </c>
      <c r="AB32" s="6">
        <f t="shared" ref="AB32:AD32" si="63">AB30-AB31</f>
        <v>0</v>
      </c>
      <c r="AC32" s="6">
        <f t="shared" si="63"/>
        <v>0</v>
      </c>
      <c r="AD32" s="6">
        <f t="shared" si="63"/>
        <v>0</v>
      </c>
      <c r="AE32" s="6">
        <f t="shared" ref="AE32" si="64">AE30-AE31</f>
        <v>0</v>
      </c>
      <c r="AF32" s="6">
        <f t="shared" ref="AF32" si="65">AF30-AF31</f>
        <v>0</v>
      </c>
      <c r="AG32" s="6">
        <f t="shared" ref="AG32" si="66">AG30-AG31</f>
        <v>0</v>
      </c>
      <c r="AH32" s="6">
        <f t="shared" ref="AH32" si="67">AH30-AH31</f>
        <v>0</v>
      </c>
      <c r="AI32" s="6">
        <f t="shared" ref="AI32" si="68">AI30-AI31</f>
        <v>0</v>
      </c>
      <c r="AJ32" s="6">
        <f t="shared" ref="AJ32" si="69">AJ30-AJ31</f>
        <v>0</v>
      </c>
      <c r="AK32" s="6">
        <f t="shared" ref="AK32" si="70">AK30-AK31</f>
        <v>0</v>
      </c>
      <c r="AL32" s="6">
        <f t="shared" ref="AL32" si="71">AL30-AL31</f>
        <v>0</v>
      </c>
      <c r="AM32" s="6">
        <f t="shared" ref="AM32" si="72">AM30-AM31</f>
        <v>0</v>
      </c>
      <c r="AW32" s="6">
        <f t="shared" ref="AW32" si="73">AW30-AW31</f>
        <v>0</v>
      </c>
      <c r="AX32" s="6">
        <f t="shared" ref="AX32" si="74">AX30-AX31</f>
        <v>0</v>
      </c>
      <c r="AY32" s="6">
        <f t="shared" ref="AY32" si="75">AY30-AY31</f>
        <v>0</v>
      </c>
      <c r="AZ32" s="6">
        <f t="shared" ref="AZ32" si="76">AZ30-AZ31</f>
        <v>0</v>
      </c>
      <c r="BA32" s="6">
        <f t="shared" ref="BA32" si="77">BA30-BA31</f>
        <v>0</v>
      </c>
      <c r="BB32" s="6">
        <f t="shared" ref="BB32" si="78">BB30-BB31</f>
        <v>0</v>
      </c>
      <c r="BC32" s="6">
        <f t="shared" ref="BC32" si="79">BC30-BC31</f>
        <v>0</v>
      </c>
      <c r="BD32" s="6">
        <f t="shared" ref="BD32" si="80">BD30-BD31</f>
        <v>0</v>
      </c>
      <c r="BE32" s="6">
        <f t="shared" ref="BE32" si="81">BE30-BE31</f>
        <v>0</v>
      </c>
      <c r="BF32" s="6">
        <f t="shared" ref="BF32" si="82">BF30-BF31</f>
        <v>0</v>
      </c>
      <c r="BG32" s="6">
        <f t="shared" ref="BG32" si="83">BG30-BG31</f>
        <v>0</v>
      </c>
      <c r="BH32" s="6">
        <f t="shared" ref="BH32" si="84">BH30-BH31</f>
        <v>0</v>
      </c>
    </row>
    <row r="33" spans="1:68" ht="18" customHeight="1" x14ac:dyDescent="0.25"/>
    <row r="34" spans="1:68" ht="18" customHeight="1" x14ac:dyDescent="0.25">
      <c r="C34" s="7" t="s">
        <v>167</v>
      </c>
      <c r="G34" s="87">
        <v>0</v>
      </c>
      <c r="H34" s="87">
        <v>0</v>
      </c>
      <c r="I34" s="87">
        <v>0</v>
      </c>
      <c r="J34" s="87">
        <v>0</v>
      </c>
      <c r="K34" s="87">
        <v>0</v>
      </c>
      <c r="L34" s="87">
        <v>0</v>
      </c>
      <c r="M34" s="87">
        <v>0</v>
      </c>
      <c r="N34" s="87">
        <v>0</v>
      </c>
      <c r="O34" s="87">
        <v>0</v>
      </c>
      <c r="P34" s="87">
        <v>0</v>
      </c>
      <c r="Q34" s="87">
        <v>0</v>
      </c>
      <c r="R34" s="87">
        <v>0</v>
      </c>
      <c r="AB34" s="9">
        <v>0</v>
      </c>
      <c r="AC34" s="9">
        <v>0</v>
      </c>
      <c r="AD34" s="9">
        <v>0</v>
      </c>
      <c r="AE34" s="9">
        <v>0</v>
      </c>
      <c r="AF34" s="9">
        <v>0</v>
      </c>
      <c r="AG34" s="9">
        <v>0</v>
      </c>
      <c r="AH34" s="9">
        <v>0</v>
      </c>
      <c r="AI34" s="9">
        <v>0</v>
      </c>
      <c r="AJ34" s="9">
        <v>0</v>
      </c>
      <c r="AK34" s="9">
        <v>0</v>
      </c>
      <c r="AL34" s="9">
        <v>0</v>
      </c>
      <c r="AM34" s="9">
        <v>0</v>
      </c>
      <c r="AW34" s="9">
        <v>0</v>
      </c>
      <c r="AX34" s="9">
        <v>0</v>
      </c>
      <c r="AY34" s="9">
        <v>0</v>
      </c>
      <c r="AZ34" s="9">
        <v>0</v>
      </c>
      <c r="BA34" s="9">
        <v>0</v>
      </c>
      <c r="BB34" s="9">
        <v>0</v>
      </c>
      <c r="BC34" s="9">
        <v>0</v>
      </c>
      <c r="BD34" s="9">
        <v>0</v>
      </c>
      <c r="BE34" s="9">
        <v>0</v>
      </c>
      <c r="BF34" s="9">
        <v>0</v>
      </c>
      <c r="BG34" s="9">
        <v>0</v>
      </c>
      <c r="BH34" s="9">
        <v>0</v>
      </c>
    </row>
    <row r="35" spans="1:68" ht="18" customHeight="1" x14ac:dyDescent="0.25"/>
    <row r="36" spans="1:68" ht="18" customHeight="1" x14ac:dyDescent="0.25"/>
    <row r="37" spans="1:68" ht="18" customHeight="1" x14ac:dyDescent="0.25">
      <c r="C37" s="7" t="s">
        <v>170</v>
      </c>
      <c r="G37" s="6">
        <f>SUM(G16,G17,G27,G32,G34)</f>
        <v>2496.7142647999995</v>
      </c>
      <c r="H37" s="6">
        <f t="shared" ref="H37:R37" si="85">SUM(H16,H17,H27,H32,H34)</f>
        <v>2505.980638399999</v>
      </c>
      <c r="I37" s="6">
        <f t="shared" si="85"/>
        <v>2631.0918143999993</v>
      </c>
      <c r="J37" s="6">
        <f t="shared" si="85"/>
        <v>2712.8053615999993</v>
      </c>
      <c r="K37" s="6">
        <f t="shared" si="85"/>
        <v>2752.5806343999993</v>
      </c>
      <c r="L37" s="6">
        <f t="shared" si="85"/>
        <v>2819.064528800001</v>
      </c>
      <c r="M37" s="6">
        <f t="shared" si="85"/>
        <v>2796.7371392</v>
      </c>
      <c r="N37" s="6">
        <f t="shared" si="85"/>
        <v>2910.480529599999</v>
      </c>
      <c r="O37" s="6">
        <f t="shared" si="85"/>
        <v>2976.9564391999975</v>
      </c>
      <c r="P37" s="6">
        <f t="shared" si="85"/>
        <v>3024.1001000000001</v>
      </c>
      <c r="Q37" s="6">
        <f t="shared" si="85"/>
        <v>3204.0399232000009</v>
      </c>
      <c r="R37" s="6">
        <f t="shared" si="85"/>
        <v>3197.408596799999</v>
      </c>
      <c r="AB37" s="6">
        <f t="shared" ref="AB37:AC37" si="86">SUM(AB16,AB17,AB27,AB32,AB34)</f>
        <v>3224.6730389523777</v>
      </c>
      <c r="AC37" s="6">
        <f t="shared" si="86"/>
        <v>3451.3414089523822</v>
      </c>
      <c r="AD37" s="6">
        <f t="shared" ref="AD37:AM37" si="87">SUM(AD16,AD17,AD27,AD32,AD34)</f>
        <v>3293.3331229523806</v>
      </c>
      <c r="AE37" s="6">
        <f t="shared" si="87"/>
        <v>3379.4672222222221</v>
      </c>
      <c r="AF37" s="6">
        <f t="shared" si="87"/>
        <v>3437.3912222222202</v>
      </c>
      <c r="AG37" s="6">
        <f t="shared" si="87"/>
        <v>3491.3152222222207</v>
      </c>
      <c r="AH37" s="6">
        <f t="shared" si="87"/>
        <v>3257.7852341269813</v>
      </c>
      <c r="AI37" s="6">
        <f t="shared" si="87"/>
        <v>3323.6212341269843</v>
      </c>
      <c r="AJ37" s="6">
        <f t="shared" si="87"/>
        <v>3387.2632341269859</v>
      </c>
      <c r="AK37" s="6">
        <f t="shared" si="87"/>
        <v>2983.9607579365052</v>
      </c>
      <c r="AL37" s="6">
        <f t="shared" si="87"/>
        <v>3055.5147579365062</v>
      </c>
      <c r="AM37" s="6">
        <f t="shared" si="87"/>
        <v>3120.8767579365081</v>
      </c>
      <c r="AW37" s="6">
        <f t="shared" ref="AW37:BH37" si="88">SUM(AW16,AW17,AW27,AW32,AW34)</f>
        <v>3661.7058773242638</v>
      </c>
      <c r="AX37" s="6">
        <f t="shared" si="88"/>
        <v>3867.3986773242605</v>
      </c>
      <c r="AY37" s="6">
        <f t="shared" si="88"/>
        <v>3866.1854773242626</v>
      </c>
      <c r="AZ37" s="6">
        <f t="shared" si="88"/>
        <v>3796.2793685941051</v>
      </c>
      <c r="BA37" s="6">
        <f t="shared" si="88"/>
        <v>3864.0441685941023</v>
      </c>
      <c r="BB37" s="6">
        <f t="shared" si="88"/>
        <v>3934.4769685941028</v>
      </c>
      <c r="BC37" s="6">
        <f t="shared" si="88"/>
        <v>3708.6580129988665</v>
      </c>
      <c r="BD37" s="6">
        <f t="shared" si="88"/>
        <v>3786.8020129988663</v>
      </c>
      <c r="BE37" s="6">
        <f t="shared" si="88"/>
        <v>3866.1336129988622</v>
      </c>
      <c r="BF37" s="6">
        <f t="shared" si="88"/>
        <v>3474.3539368083912</v>
      </c>
      <c r="BG37" s="6">
        <f t="shared" si="88"/>
        <v>3570.5523368083914</v>
      </c>
      <c r="BH37" s="6">
        <f t="shared" si="88"/>
        <v>3654.9631368083901</v>
      </c>
    </row>
    <row r="38" spans="1:68" ht="18" customHeight="1" x14ac:dyDescent="0.25">
      <c r="C38" s="7" t="s">
        <v>169</v>
      </c>
      <c r="G38" s="47">
        <v>0.3</v>
      </c>
      <c r="H38" s="47">
        <v>0.3</v>
      </c>
      <c r="I38" s="47">
        <v>0.3</v>
      </c>
      <c r="J38" s="47">
        <v>0.3</v>
      </c>
      <c r="K38" s="47">
        <v>0.3</v>
      </c>
      <c r="L38" s="47">
        <v>0.3</v>
      </c>
      <c r="M38" s="47">
        <v>0.3</v>
      </c>
      <c r="N38" s="47">
        <v>0.3</v>
      </c>
      <c r="O38" s="47">
        <v>0.3</v>
      </c>
      <c r="P38" s="47">
        <v>0.3</v>
      </c>
      <c r="Q38" s="47">
        <v>0.3</v>
      </c>
      <c r="R38" s="47">
        <v>0.3</v>
      </c>
      <c r="AB38" s="47">
        <v>0.3</v>
      </c>
      <c r="AC38" s="47">
        <v>0.3</v>
      </c>
      <c r="AD38" s="47">
        <v>0.3</v>
      </c>
      <c r="AE38" s="47">
        <v>0.3</v>
      </c>
      <c r="AF38" s="47">
        <v>0.3</v>
      </c>
      <c r="AG38" s="47">
        <v>0.3</v>
      </c>
      <c r="AH38" s="47">
        <v>0.3</v>
      </c>
      <c r="AI38" s="47">
        <v>0.3</v>
      </c>
      <c r="AJ38" s="47">
        <v>0.3</v>
      </c>
      <c r="AK38" s="47">
        <v>0.3</v>
      </c>
      <c r="AL38" s="47">
        <v>0.3</v>
      </c>
      <c r="AM38" s="47">
        <v>0.3</v>
      </c>
      <c r="AW38" s="47">
        <v>0.3</v>
      </c>
      <c r="AX38" s="47">
        <v>0.3</v>
      </c>
      <c r="AY38" s="47">
        <v>0.3</v>
      </c>
      <c r="AZ38" s="47">
        <v>0.3</v>
      </c>
      <c r="BA38" s="47">
        <v>0.3</v>
      </c>
      <c r="BB38" s="47">
        <v>0.3</v>
      </c>
      <c r="BC38" s="47">
        <v>0.3</v>
      </c>
      <c r="BD38" s="47">
        <v>0.3</v>
      </c>
      <c r="BE38" s="47">
        <v>0.3</v>
      </c>
      <c r="BF38" s="47">
        <v>0.3</v>
      </c>
      <c r="BG38" s="47">
        <v>0.3</v>
      </c>
      <c r="BH38" s="47">
        <v>0.3</v>
      </c>
    </row>
    <row r="39" spans="1:68" ht="18" customHeight="1" x14ac:dyDescent="0.25">
      <c r="C39" s="7" t="s">
        <v>171</v>
      </c>
      <c r="G39" s="6">
        <f>G37*G38</f>
        <v>749.01427943999977</v>
      </c>
      <c r="H39" s="6">
        <f t="shared" ref="H39:R39" si="89">H37*H38</f>
        <v>751.79419151999969</v>
      </c>
      <c r="I39" s="6">
        <f t="shared" si="89"/>
        <v>789.32754431999979</v>
      </c>
      <c r="J39" s="6">
        <f t="shared" si="89"/>
        <v>813.84160847999976</v>
      </c>
      <c r="K39" s="6">
        <f t="shared" si="89"/>
        <v>825.77419031999978</v>
      </c>
      <c r="L39" s="6">
        <f t="shared" si="89"/>
        <v>845.71935864000022</v>
      </c>
      <c r="M39" s="6">
        <f t="shared" si="89"/>
        <v>839.02114175999998</v>
      </c>
      <c r="N39" s="6">
        <f t="shared" si="89"/>
        <v>873.14415887999974</v>
      </c>
      <c r="O39" s="6">
        <f t="shared" si="89"/>
        <v>893.08693175999917</v>
      </c>
      <c r="P39" s="6">
        <f t="shared" si="89"/>
        <v>907.23003000000006</v>
      </c>
      <c r="Q39" s="6">
        <f t="shared" si="89"/>
        <v>961.21197696000024</v>
      </c>
      <c r="R39" s="6">
        <f t="shared" si="89"/>
        <v>959.22257903999969</v>
      </c>
      <c r="AB39" s="6">
        <f t="shared" ref="AB39:AD39" si="90">AB37*AB38</f>
        <v>967.40191168571323</v>
      </c>
      <c r="AC39" s="6">
        <f t="shared" si="90"/>
        <v>1035.4024226857146</v>
      </c>
      <c r="AD39" s="6">
        <f t="shared" si="90"/>
        <v>987.99993688571408</v>
      </c>
      <c r="AE39" s="6">
        <f t="shared" ref="AE39" si="91">AE37*AE38</f>
        <v>1013.8401666666666</v>
      </c>
      <c r="AF39" s="6">
        <f t="shared" ref="AF39" si="92">AF37*AF38</f>
        <v>1031.2173666666661</v>
      </c>
      <c r="AG39" s="6">
        <f t="shared" ref="AG39" si="93">AG37*AG38</f>
        <v>1047.3945666666662</v>
      </c>
      <c r="AH39" s="6">
        <f t="shared" ref="AH39" si="94">AH37*AH38</f>
        <v>977.33557023809431</v>
      </c>
      <c r="AI39" s="6">
        <f t="shared" ref="AI39" si="95">AI37*AI38</f>
        <v>997.08637023809524</v>
      </c>
      <c r="AJ39" s="6">
        <f t="shared" ref="AJ39" si="96">AJ37*AJ38</f>
        <v>1016.1789702380958</v>
      </c>
      <c r="AK39" s="6">
        <f t="shared" ref="AK39" si="97">AK37*AK38</f>
        <v>895.1882273809515</v>
      </c>
      <c r="AL39" s="6">
        <f t="shared" ref="AL39" si="98">AL37*AL38</f>
        <v>916.6544273809518</v>
      </c>
      <c r="AM39" s="6">
        <f t="shared" ref="AM39" si="99">AM37*AM38</f>
        <v>936.26302738095239</v>
      </c>
      <c r="AW39" s="6">
        <f t="shared" ref="AW39" si="100">AW37*AW38</f>
        <v>1098.5117631972792</v>
      </c>
      <c r="AX39" s="6">
        <f t="shared" ref="AX39" si="101">AX37*AX38</f>
        <v>1160.219603197278</v>
      </c>
      <c r="AY39" s="6">
        <f t="shared" ref="AY39" si="102">AY37*AY38</f>
        <v>1159.8556431972788</v>
      </c>
      <c r="AZ39" s="6">
        <f t="shared" ref="AZ39" si="103">AZ37*AZ38</f>
        <v>1138.8838105782315</v>
      </c>
      <c r="BA39" s="6">
        <f t="shared" ref="BA39" si="104">BA37*BA38</f>
        <v>1159.2132505782306</v>
      </c>
      <c r="BB39" s="6">
        <f t="shared" ref="BB39" si="105">BB37*BB38</f>
        <v>1180.3430905782309</v>
      </c>
      <c r="BC39" s="6">
        <f t="shared" ref="BC39" si="106">BC37*BC38</f>
        <v>1112.5974038996599</v>
      </c>
      <c r="BD39" s="6">
        <f t="shared" ref="BD39" si="107">BD37*BD38</f>
        <v>1136.0406038996598</v>
      </c>
      <c r="BE39" s="6">
        <f t="shared" ref="BE39" si="108">BE37*BE38</f>
        <v>1159.8400838996586</v>
      </c>
      <c r="BF39" s="6">
        <f t="shared" ref="BF39" si="109">BF37*BF38</f>
        <v>1042.3061810425172</v>
      </c>
      <c r="BG39" s="6">
        <f t="shared" ref="BG39" si="110">BG37*BG38</f>
        <v>1071.1657010425174</v>
      </c>
      <c r="BH39" s="6">
        <f t="shared" ref="BH39" si="111">BH37*BH38</f>
        <v>1096.4889410425169</v>
      </c>
    </row>
    <row r="40" spans="1:68" ht="18" customHeight="1" x14ac:dyDescent="0.25">
      <c r="C40" s="7" t="s">
        <v>174</v>
      </c>
      <c r="G40" s="6">
        <f>G21-G39</f>
        <v>-150</v>
      </c>
      <c r="H40" s="6">
        <f t="shared" ref="H40:R40" si="112">H21-H39</f>
        <v>-150</v>
      </c>
      <c r="I40" s="6">
        <f t="shared" si="112"/>
        <v>-150</v>
      </c>
      <c r="J40" s="6">
        <f t="shared" si="112"/>
        <v>-150</v>
      </c>
      <c r="K40" s="6">
        <f t="shared" si="112"/>
        <v>-150</v>
      </c>
      <c r="L40" s="6">
        <f t="shared" si="112"/>
        <v>-150</v>
      </c>
      <c r="M40" s="6">
        <f t="shared" si="112"/>
        <v>-150</v>
      </c>
      <c r="N40" s="6">
        <f t="shared" si="112"/>
        <v>-150</v>
      </c>
      <c r="O40" s="6">
        <f t="shared" si="112"/>
        <v>-150</v>
      </c>
      <c r="P40" s="6">
        <f t="shared" si="112"/>
        <v>-150</v>
      </c>
      <c r="Q40" s="6">
        <f t="shared" si="112"/>
        <v>-150</v>
      </c>
      <c r="R40" s="6">
        <f t="shared" si="112"/>
        <v>-150</v>
      </c>
      <c r="AB40" s="6">
        <f t="shared" ref="AB40:AD40" si="113">AB21-AB39</f>
        <v>-175</v>
      </c>
      <c r="AC40" s="6">
        <f t="shared" si="113"/>
        <v>-175</v>
      </c>
      <c r="AD40" s="6">
        <f t="shared" si="113"/>
        <v>-175</v>
      </c>
      <c r="AE40" s="6">
        <f t="shared" ref="AE40" si="114">AE21-AE39</f>
        <v>-163.09523809523819</v>
      </c>
      <c r="AF40" s="6">
        <f t="shared" ref="AF40" si="115">AF21-AF39</f>
        <v>-163.09523809523819</v>
      </c>
      <c r="AG40" s="6">
        <f t="shared" ref="AG40" si="116">AG21-AG39</f>
        <v>-163.09523809523807</v>
      </c>
      <c r="AH40" s="6">
        <f t="shared" ref="AH40" si="117">AH21-AH39</f>
        <v>-127.38095238095229</v>
      </c>
      <c r="AI40" s="6">
        <f t="shared" ref="AI40" si="118">AI21-AI39</f>
        <v>-127.38095238095229</v>
      </c>
      <c r="AJ40" s="6">
        <f t="shared" ref="AJ40" si="119">AJ21-AJ39</f>
        <v>-127.38095238095229</v>
      </c>
      <c r="AK40" s="6">
        <f t="shared" ref="AK40" si="120">AK21-AK39</f>
        <v>-20.23809523809507</v>
      </c>
      <c r="AL40" s="6">
        <f t="shared" ref="AL40" si="121">AL21-AL39</f>
        <v>-20.23809523809507</v>
      </c>
      <c r="AM40" s="6">
        <f t="shared" ref="AM40" si="122">AM21-AM39</f>
        <v>-20.238095238095184</v>
      </c>
      <c r="AW40" s="6">
        <f t="shared" ref="AW40" si="123">AW21-AW39</f>
        <v>-86.054421768707471</v>
      </c>
      <c r="AX40" s="6">
        <f t="shared" ref="AX40" si="124">AX21-AX39</f>
        <v>-86.054421768707471</v>
      </c>
      <c r="AY40" s="6">
        <f t="shared" ref="AY40" si="125">AY21-AY39</f>
        <v>-86.054421768707471</v>
      </c>
      <c r="AZ40" s="6">
        <f t="shared" ref="AZ40" si="126">AZ21-AZ39</f>
        <v>-74.149659863945772</v>
      </c>
      <c r="BA40" s="6">
        <f t="shared" ref="BA40" si="127">BA21-BA39</f>
        <v>-74.149659863945544</v>
      </c>
      <c r="BB40" s="6">
        <f t="shared" ref="BB40" si="128">BB21-BB39</f>
        <v>-74.149659863945772</v>
      </c>
      <c r="BC40" s="6">
        <f t="shared" ref="BC40" si="129">BC21-BC39</f>
        <v>-38.435374149659765</v>
      </c>
      <c r="BD40" s="6">
        <f t="shared" ref="BD40" si="130">BD21-BD39</f>
        <v>-38.435374149659765</v>
      </c>
      <c r="BE40" s="6">
        <f t="shared" ref="BE40" si="131">BE21-BE39</f>
        <v>-38.435374149659765</v>
      </c>
      <c r="BF40" s="6">
        <f t="shared" ref="BF40" si="132">BF21-BF39</f>
        <v>68.707482993197345</v>
      </c>
      <c r="BG40" s="6">
        <f t="shared" ref="BG40" si="133">BG21-BG39</f>
        <v>68.707482993197118</v>
      </c>
      <c r="BH40" s="6">
        <f t="shared" ref="BH40" si="134">BH21-BH39</f>
        <v>68.707482993197345</v>
      </c>
    </row>
    <row r="41" spans="1:68" ht="18" customHeight="1" x14ac:dyDescent="0.25"/>
    <row r="42" spans="1:68" ht="18" customHeight="1" x14ac:dyDescent="0.25">
      <c r="C42" s="7" t="s">
        <v>175</v>
      </c>
      <c r="G42" s="87">
        <v>6000</v>
      </c>
      <c r="H42" s="6">
        <f>G42+H40</f>
        <v>5850</v>
      </c>
      <c r="I42" s="6">
        <f t="shared" ref="I42:R42" si="135">H42+I40</f>
        <v>5700</v>
      </c>
      <c r="J42" s="6">
        <f t="shared" si="135"/>
        <v>5550</v>
      </c>
      <c r="K42" s="6">
        <f t="shared" si="135"/>
        <v>5400</v>
      </c>
      <c r="L42" s="6">
        <f t="shared" si="135"/>
        <v>5250</v>
      </c>
      <c r="M42" s="6">
        <f t="shared" si="135"/>
        <v>5100</v>
      </c>
      <c r="N42" s="6">
        <f t="shared" si="135"/>
        <v>4950</v>
      </c>
      <c r="O42" s="6">
        <f t="shared" si="135"/>
        <v>4800</v>
      </c>
      <c r="P42" s="6">
        <f t="shared" si="135"/>
        <v>4650</v>
      </c>
      <c r="Q42" s="6">
        <f t="shared" si="135"/>
        <v>4500</v>
      </c>
      <c r="R42" s="6">
        <f t="shared" si="135"/>
        <v>4350</v>
      </c>
      <c r="AB42" s="66">
        <f>R42+AB40</f>
        <v>4175</v>
      </c>
      <c r="AC42" s="6">
        <f t="shared" ref="AC42:AD42" si="136">AB42+AC40</f>
        <v>4000</v>
      </c>
      <c r="AD42" s="6">
        <f t="shared" si="136"/>
        <v>3825</v>
      </c>
      <c r="AE42" s="6">
        <f t="shared" ref="AE42:AM42" si="137">AD42+AE40</f>
        <v>3661.9047619047619</v>
      </c>
      <c r="AF42" s="6">
        <f t="shared" si="137"/>
        <v>3498.8095238095239</v>
      </c>
      <c r="AG42" s="6">
        <f t="shared" si="137"/>
        <v>3335.7142857142858</v>
      </c>
      <c r="AH42" s="6">
        <f t="shared" si="137"/>
        <v>3208.3333333333335</v>
      </c>
      <c r="AI42" s="6">
        <f t="shared" si="137"/>
        <v>3080.9523809523812</v>
      </c>
      <c r="AJ42" s="6">
        <f t="shared" si="137"/>
        <v>2953.5714285714289</v>
      </c>
      <c r="AK42" s="6">
        <f t="shared" si="137"/>
        <v>2933.3333333333339</v>
      </c>
      <c r="AL42" s="6">
        <f t="shared" si="137"/>
        <v>2913.095238095239</v>
      </c>
      <c r="AM42" s="6">
        <f t="shared" si="137"/>
        <v>2892.857142857144</v>
      </c>
      <c r="AW42" s="66">
        <f>AM42+AW40</f>
        <v>2806.8027210884366</v>
      </c>
      <c r="AX42" s="6">
        <f t="shared" ref="AX42:BH42" si="138">AW42+AX40</f>
        <v>2720.7482993197291</v>
      </c>
      <c r="AY42" s="6">
        <f t="shared" si="138"/>
        <v>2634.6938775510216</v>
      </c>
      <c r="AZ42" s="6">
        <f t="shared" si="138"/>
        <v>2560.5442176870756</v>
      </c>
      <c r="BA42" s="6">
        <f t="shared" si="138"/>
        <v>2486.3945578231301</v>
      </c>
      <c r="BB42" s="6">
        <f t="shared" si="138"/>
        <v>2412.2448979591845</v>
      </c>
      <c r="BC42" s="6">
        <f t="shared" si="138"/>
        <v>2373.8095238095248</v>
      </c>
      <c r="BD42" s="6">
        <f t="shared" si="138"/>
        <v>2335.374149659865</v>
      </c>
      <c r="BE42" s="6">
        <f t="shared" si="138"/>
        <v>2296.9387755102052</v>
      </c>
      <c r="BF42" s="6">
        <f t="shared" si="138"/>
        <v>2365.6462585034024</v>
      </c>
      <c r="BG42" s="6">
        <f t="shared" si="138"/>
        <v>2434.3537414965995</v>
      </c>
      <c r="BH42" s="6">
        <f t="shared" si="138"/>
        <v>2503.0612244897966</v>
      </c>
    </row>
    <row r="43" spans="1:68" ht="18" customHeight="1" x14ac:dyDescent="0.25"/>
    <row r="44" spans="1:68" ht="18" customHeight="1" x14ac:dyDescent="0.25"/>
    <row r="45" spans="1:68" ht="18" customHeight="1" x14ac:dyDescent="0.25"/>
    <row r="46" spans="1:68" ht="18" customHeight="1" x14ac:dyDescent="0.25"/>
    <row r="47" spans="1:68" ht="18" customHeight="1" x14ac:dyDescent="0.25"/>
    <row r="48" spans="1:68" ht="15.75" customHeight="1" thickBot="1" x14ac:dyDescent="0.3">
      <c r="A48" s="37"/>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row>
  </sheetData>
  <pageMargins left="0.25" right="0.25" top="0.5" bottom="0.5" header="0.25" footer="0.25"/>
  <pageSetup scale="58" fitToHeight="0" orientation="landscape" horizontalDpi="150" verticalDpi="150" r:id="rId1"/>
  <headerFooter>
    <oddFooter>&amp;L&amp;10&amp;F&amp;C&amp;10Page &amp;P of &amp;N&amp;R&amp;10&amp;D</oddFooter>
  </headerFooter>
  <colBreaks count="2" manualBreakCount="2">
    <brk id="26" max="11" man="1"/>
    <brk id="47" max="11"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FFFFCC"/>
  </sheetPr>
  <dimension ref="A1:BP92"/>
  <sheetViews>
    <sheetView zoomScale="70" zoomScaleNormal="70" workbookViewId="0">
      <pane xSplit="5" ySplit="3" topLeftCell="F4" activePane="bottomRight" state="frozen"/>
      <selection activeCell="V1" sqref="V1:V1048576"/>
      <selection pane="topRight" activeCell="V1" sqref="V1:V1048576"/>
      <selection pane="bottomLeft" activeCell="V1" sqref="V1:V1048576"/>
      <selection pane="bottomRight" activeCell="F4" sqref="F4"/>
    </sheetView>
  </sheetViews>
  <sheetFormatPr defaultColWidth="10.625" defaultRowHeight="15.75" customHeight="1" x14ac:dyDescent="0.25"/>
  <cols>
    <col min="1" max="4" width="2.625" style="7" customWidth="1"/>
    <col min="5" max="5" width="20.625" style="7" customWidth="1"/>
    <col min="6" max="6" width="2.625" style="7" customWidth="1"/>
    <col min="7" max="18" width="10.625" style="7"/>
    <col min="19" max="19" width="2.625" style="7" customWidth="1"/>
    <col min="20" max="23" width="10.625" style="7"/>
    <col min="24" max="24" width="2.625" style="7" customWidth="1"/>
    <col min="25" max="25" width="10.625" style="7"/>
    <col min="26" max="27" width="2.625" style="7" customWidth="1"/>
    <col min="28" max="39" width="10.625" style="7"/>
    <col min="40" max="40" width="2.625" style="7" customWidth="1"/>
    <col min="41" max="44" width="10.625" style="7"/>
    <col min="45" max="45" width="2.625" style="7" customWidth="1"/>
    <col min="46" max="46" width="10.625" style="7"/>
    <col min="47" max="48" width="2.625" style="7" customWidth="1"/>
    <col min="49" max="60" width="10.625" style="7"/>
    <col min="61" max="61" width="2.625" style="7" customWidth="1"/>
    <col min="62" max="65" width="10.625" style="7"/>
    <col min="66" max="66" width="2.625" style="7" customWidth="1"/>
    <col min="67" max="67" width="10.625" style="7"/>
    <col min="68" max="69" width="2.625" style="7" customWidth="1"/>
    <col min="70" max="16384" width="10.625" style="7"/>
  </cols>
  <sheetData>
    <row r="1" spans="1:68" ht="18" customHeight="1" x14ac:dyDescent="0.25">
      <c r="A1" s="12" t="str">
        <f ca="1">RIGHT(CELL("filename",$A$1),LEN(CELL("filename",$A$1))-FIND("]",CELL("filename",$A$1)))</f>
        <v>Working Capital</v>
      </c>
    </row>
    <row r="2" spans="1:68" ht="18" customHeight="1" x14ac:dyDescent="0.25"/>
    <row r="3" spans="1:68" ht="18" customHeight="1" x14ac:dyDescent="0.25">
      <c r="B3" s="7" t="s">
        <v>8</v>
      </c>
      <c r="G3" s="8">
        <f t="shared" ref="G3:R3" si="0">INDEX(Months,G$4)</f>
        <v>41275</v>
      </c>
      <c r="H3" s="8">
        <f t="shared" si="0"/>
        <v>41306</v>
      </c>
      <c r="I3" s="8">
        <f t="shared" si="0"/>
        <v>41334</v>
      </c>
      <c r="J3" s="8">
        <f t="shared" si="0"/>
        <v>41365</v>
      </c>
      <c r="K3" s="8">
        <f t="shared" si="0"/>
        <v>41395</v>
      </c>
      <c r="L3" s="8">
        <f t="shared" si="0"/>
        <v>41426</v>
      </c>
      <c r="M3" s="8">
        <f t="shared" si="0"/>
        <v>41456</v>
      </c>
      <c r="N3" s="8">
        <f t="shared" si="0"/>
        <v>41487</v>
      </c>
      <c r="O3" s="8">
        <f t="shared" si="0"/>
        <v>41518</v>
      </c>
      <c r="P3" s="8">
        <f t="shared" si="0"/>
        <v>41548</v>
      </c>
      <c r="Q3" s="8">
        <f t="shared" si="0"/>
        <v>41579</v>
      </c>
      <c r="R3" s="8">
        <f t="shared" si="0"/>
        <v>41609</v>
      </c>
      <c r="T3" s="67" t="str">
        <f>"1Q"&amp;TEXT(R3,"yy")</f>
        <v>1Q13</v>
      </c>
      <c r="U3" s="67" t="str">
        <f>"2Q"&amp;TEXT(R3,"yy")</f>
        <v>2Q13</v>
      </c>
      <c r="V3" s="67" t="str">
        <f>"3Q"&amp;TEXT(R3,"yy")</f>
        <v>3Q13</v>
      </c>
      <c r="W3" s="67" t="str">
        <f>"4Q"&amp;TEXT(R3,"yy")</f>
        <v>4Q13</v>
      </c>
      <c r="Y3" s="67" t="str">
        <f>"FY"&amp;TEXT(R3,"yy")</f>
        <v>FY13</v>
      </c>
      <c r="AB3" s="8">
        <f t="shared" ref="AB3:AM3" si="1">INDEX(Months,AB$4)</f>
        <v>41640</v>
      </c>
      <c r="AC3" s="8">
        <f t="shared" si="1"/>
        <v>41671</v>
      </c>
      <c r="AD3" s="8">
        <f t="shared" si="1"/>
        <v>41699</v>
      </c>
      <c r="AE3" s="8">
        <f t="shared" si="1"/>
        <v>41730</v>
      </c>
      <c r="AF3" s="8">
        <f t="shared" si="1"/>
        <v>41760</v>
      </c>
      <c r="AG3" s="8">
        <f t="shared" si="1"/>
        <v>41791</v>
      </c>
      <c r="AH3" s="8">
        <f t="shared" si="1"/>
        <v>41821</v>
      </c>
      <c r="AI3" s="8">
        <f t="shared" si="1"/>
        <v>41852</v>
      </c>
      <c r="AJ3" s="8">
        <f t="shared" si="1"/>
        <v>41883</v>
      </c>
      <c r="AK3" s="8">
        <f t="shared" si="1"/>
        <v>41913</v>
      </c>
      <c r="AL3" s="8">
        <f t="shared" si="1"/>
        <v>41944</v>
      </c>
      <c r="AM3" s="8">
        <f t="shared" si="1"/>
        <v>41974</v>
      </c>
      <c r="AO3" s="67" t="str">
        <f>"1Q"&amp;TEXT(AM3,"yy")</f>
        <v>1Q14</v>
      </c>
      <c r="AP3" s="67" t="str">
        <f>"2Q"&amp;TEXT(AM3,"yy")</f>
        <v>2Q14</v>
      </c>
      <c r="AQ3" s="67" t="str">
        <f>"3Q"&amp;TEXT(AM3,"yy")</f>
        <v>3Q14</v>
      </c>
      <c r="AR3" s="67" t="str">
        <f>"4Q"&amp;TEXT(AM3,"yy")</f>
        <v>4Q14</v>
      </c>
      <c r="AT3" s="67" t="str">
        <f>"FY"&amp;TEXT(AM3,"yy")</f>
        <v>FY14</v>
      </c>
      <c r="AW3" s="8">
        <f t="shared" ref="AW3:BH3" si="2">INDEX(Months,AW$4)</f>
        <v>42005</v>
      </c>
      <c r="AX3" s="8">
        <f t="shared" si="2"/>
        <v>42036</v>
      </c>
      <c r="AY3" s="8">
        <f t="shared" si="2"/>
        <v>42064</v>
      </c>
      <c r="AZ3" s="8">
        <f t="shared" si="2"/>
        <v>42095</v>
      </c>
      <c r="BA3" s="8">
        <f t="shared" si="2"/>
        <v>42125</v>
      </c>
      <c r="BB3" s="8">
        <f t="shared" si="2"/>
        <v>42156</v>
      </c>
      <c r="BC3" s="8">
        <f t="shared" si="2"/>
        <v>42186</v>
      </c>
      <c r="BD3" s="8">
        <f t="shared" si="2"/>
        <v>42217</v>
      </c>
      <c r="BE3" s="8">
        <f t="shared" si="2"/>
        <v>42248</v>
      </c>
      <c r="BF3" s="8">
        <f t="shared" si="2"/>
        <v>42278</v>
      </c>
      <c r="BG3" s="8">
        <f t="shared" si="2"/>
        <v>42309</v>
      </c>
      <c r="BH3" s="8">
        <f t="shared" si="2"/>
        <v>42339</v>
      </c>
      <c r="BJ3" s="67" t="str">
        <f>"1Q"&amp;TEXT(BH3,"yy")</f>
        <v>1Q15</v>
      </c>
      <c r="BK3" s="67" t="str">
        <f>"2Q"&amp;TEXT(BH3,"yy")</f>
        <v>2Q15</v>
      </c>
      <c r="BL3" s="67" t="str">
        <f>"3Q"&amp;TEXT(BH3,"yy")</f>
        <v>3Q15</v>
      </c>
      <c r="BM3" s="67" t="str">
        <f>"4Q"&amp;TEXT(BH3,"yy")</f>
        <v>4Q15</v>
      </c>
      <c r="BO3" s="67" t="str">
        <f>"FY"&amp;TEXT(BH3,"yy")</f>
        <v>FY15</v>
      </c>
    </row>
    <row r="4" spans="1:68" s="6" customFormat="1" ht="18" customHeight="1" x14ac:dyDescent="0.25">
      <c r="B4" s="10" t="s">
        <v>9</v>
      </c>
      <c r="G4" s="9">
        <v>1</v>
      </c>
      <c r="H4" s="9">
        <v>2</v>
      </c>
      <c r="I4" s="9">
        <v>3</v>
      </c>
      <c r="J4" s="9">
        <v>4</v>
      </c>
      <c r="K4" s="9">
        <v>5</v>
      </c>
      <c r="L4" s="9">
        <v>6</v>
      </c>
      <c r="M4" s="9">
        <v>7</v>
      </c>
      <c r="N4" s="9">
        <v>8</v>
      </c>
      <c r="O4" s="9">
        <v>9</v>
      </c>
      <c r="P4" s="9">
        <v>10</v>
      </c>
      <c r="Q4" s="9">
        <v>11</v>
      </c>
      <c r="R4" s="9">
        <v>12</v>
      </c>
      <c r="AB4" s="9">
        <v>13</v>
      </c>
      <c r="AC4" s="9">
        <v>14</v>
      </c>
      <c r="AD4" s="9">
        <v>15</v>
      </c>
      <c r="AE4" s="9">
        <v>16</v>
      </c>
      <c r="AF4" s="9">
        <v>17</v>
      </c>
      <c r="AG4" s="9">
        <v>18</v>
      </c>
      <c r="AH4" s="9">
        <v>19</v>
      </c>
      <c r="AI4" s="9">
        <v>20</v>
      </c>
      <c r="AJ4" s="9">
        <v>21</v>
      </c>
      <c r="AK4" s="9">
        <v>22</v>
      </c>
      <c r="AL4" s="9">
        <v>23</v>
      </c>
      <c r="AM4" s="9">
        <v>24</v>
      </c>
      <c r="AW4" s="9">
        <v>25</v>
      </c>
      <c r="AX4" s="9">
        <v>26</v>
      </c>
      <c r="AY4" s="9">
        <v>27</v>
      </c>
      <c r="AZ4" s="9">
        <v>28</v>
      </c>
      <c r="BA4" s="9">
        <v>29</v>
      </c>
      <c r="BB4" s="9">
        <v>30</v>
      </c>
      <c r="BC4" s="9">
        <v>31</v>
      </c>
      <c r="BD4" s="9">
        <v>32</v>
      </c>
      <c r="BE4" s="9">
        <v>33</v>
      </c>
      <c r="BF4" s="9">
        <v>34</v>
      </c>
      <c r="BG4" s="9">
        <v>35</v>
      </c>
      <c r="BH4" s="9">
        <v>36</v>
      </c>
    </row>
    <row r="5" spans="1:68" ht="18" customHeight="1" x14ac:dyDescent="0.25"/>
    <row r="6" spans="1:68" s="30" customFormat="1" ht="18" customHeight="1" x14ac:dyDescent="0.25">
      <c r="B6" s="30" t="s">
        <v>131</v>
      </c>
    </row>
    <row r="7" spans="1:68" s="30" customFormat="1" ht="18" customHeight="1" x14ac:dyDescent="0.25">
      <c r="C7" s="30" t="str">
        <f>$B$29</f>
        <v>Accounts Receivable</v>
      </c>
      <c r="G7" s="65">
        <f>G30</f>
        <v>13000</v>
      </c>
      <c r="H7" s="65">
        <f t="shared" ref="H7:R7" si="3">H30</f>
        <v>13360</v>
      </c>
      <c r="I7" s="65">
        <f t="shared" si="3"/>
        <v>13725.15</v>
      </c>
      <c r="J7" s="65">
        <f t="shared" si="3"/>
        <v>14083.799999999997</v>
      </c>
      <c r="K7" s="65">
        <f t="shared" si="3"/>
        <v>14466.55</v>
      </c>
      <c r="L7" s="65">
        <f t="shared" si="3"/>
        <v>14832.400000000001</v>
      </c>
      <c r="M7" s="65">
        <f t="shared" si="3"/>
        <v>15196.5</v>
      </c>
      <c r="N7" s="65">
        <f t="shared" si="3"/>
        <v>15606.400000000001</v>
      </c>
      <c r="O7" s="65">
        <f t="shared" si="3"/>
        <v>15983.050000000001</v>
      </c>
      <c r="P7" s="65">
        <f t="shared" si="3"/>
        <v>16363.199999999999</v>
      </c>
      <c r="Q7" s="65">
        <f t="shared" si="3"/>
        <v>16719.599999999999</v>
      </c>
      <c r="R7" s="65">
        <f t="shared" si="3"/>
        <v>17095.5</v>
      </c>
      <c r="S7" s="51"/>
      <c r="T7" s="65"/>
      <c r="U7" s="65"/>
      <c r="V7" s="65"/>
      <c r="W7" s="65"/>
      <c r="X7" s="65"/>
      <c r="Y7" s="65"/>
      <c r="Z7" s="51"/>
      <c r="AA7" s="51"/>
      <c r="AB7" s="65">
        <f>AB30</f>
        <v>16708.5252</v>
      </c>
      <c r="AC7" s="65">
        <f t="shared" ref="AC7:AM7" si="4">AC30</f>
        <v>18308.572099999994</v>
      </c>
      <c r="AD7" s="65">
        <f t="shared" si="4"/>
        <v>18550.143599999999</v>
      </c>
      <c r="AE7" s="65">
        <f t="shared" si="4"/>
        <v>18464.992899999997</v>
      </c>
      <c r="AF7" s="65">
        <f t="shared" si="4"/>
        <v>18752.000000000004</v>
      </c>
      <c r="AG7" s="65">
        <f t="shared" si="4"/>
        <v>18852.55</v>
      </c>
      <c r="AH7" s="65">
        <f t="shared" si="4"/>
        <v>18945.849999999999</v>
      </c>
      <c r="AI7" s="65">
        <f t="shared" si="4"/>
        <v>19056.25</v>
      </c>
      <c r="AJ7" s="65">
        <f t="shared" si="4"/>
        <v>19165.699999999997</v>
      </c>
      <c r="AK7" s="65">
        <f t="shared" si="4"/>
        <v>19276.099999999999</v>
      </c>
      <c r="AL7" s="65">
        <f t="shared" si="4"/>
        <v>19395.95</v>
      </c>
      <c r="AM7" s="65">
        <f t="shared" si="4"/>
        <v>19515.25</v>
      </c>
      <c r="AN7" s="51"/>
      <c r="AO7" s="65"/>
      <c r="AP7" s="65"/>
      <c r="AQ7" s="65"/>
      <c r="AR7" s="65"/>
      <c r="AS7" s="65"/>
      <c r="AT7" s="65"/>
      <c r="AU7" s="51"/>
      <c r="AV7" s="51"/>
      <c r="AW7" s="65">
        <f>AW30</f>
        <v>19622.650000000001</v>
      </c>
      <c r="AX7" s="65">
        <f t="shared" ref="AX7:BH7" si="5">AX30</f>
        <v>21286.899999999998</v>
      </c>
      <c r="AY7" s="65">
        <f t="shared" si="5"/>
        <v>21407.200000000001</v>
      </c>
      <c r="AZ7" s="65">
        <f t="shared" si="5"/>
        <v>21512.75</v>
      </c>
      <c r="BA7" s="65">
        <f t="shared" si="5"/>
        <v>21633.05</v>
      </c>
      <c r="BB7" s="65">
        <f t="shared" si="5"/>
        <v>21760.35</v>
      </c>
      <c r="BC7" s="65">
        <f t="shared" si="5"/>
        <v>21886.9</v>
      </c>
      <c r="BD7" s="65">
        <f t="shared" si="5"/>
        <v>22031</v>
      </c>
      <c r="BE7" s="65">
        <f t="shared" si="5"/>
        <v>22168.75</v>
      </c>
      <c r="BF7" s="65">
        <f t="shared" si="5"/>
        <v>22312.850000000002</v>
      </c>
      <c r="BG7" s="65">
        <f t="shared" si="5"/>
        <v>22461.15</v>
      </c>
      <c r="BH7" s="65">
        <f t="shared" si="5"/>
        <v>22628.3</v>
      </c>
      <c r="BI7" s="51"/>
      <c r="BJ7" s="65"/>
      <c r="BK7" s="65"/>
      <c r="BL7" s="65"/>
      <c r="BM7" s="65"/>
      <c r="BN7" s="65"/>
      <c r="BO7" s="65"/>
    </row>
    <row r="8" spans="1:68" s="30" customFormat="1" ht="18" customHeight="1" x14ac:dyDescent="0.25">
      <c r="C8" s="30" t="str">
        <f>$B$34</f>
        <v>Inventory</v>
      </c>
      <c r="G8" s="65">
        <f>G53</f>
        <v>12600.326999999999</v>
      </c>
      <c r="H8" s="65">
        <f t="shared" ref="H8:R8" si="6">H53</f>
        <v>12817.6032</v>
      </c>
      <c r="I8" s="65">
        <f t="shared" si="6"/>
        <v>13139.6265</v>
      </c>
      <c r="J8" s="65">
        <f t="shared" si="6"/>
        <v>13469.712600000001</v>
      </c>
      <c r="K8" s="65">
        <f t="shared" si="6"/>
        <v>13702.901999999998</v>
      </c>
      <c r="L8" s="65">
        <f t="shared" si="6"/>
        <v>14031.075000000001</v>
      </c>
      <c r="M8" s="65">
        <f t="shared" si="6"/>
        <v>14336.9076</v>
      </c>
      <c r="N8" s="65">
        <f t="shared" si="6"/>
        <v>14533.646399999998</v>
      </c>
      <c r="O8" s="65">
        <f t="shared" si="6"/>
        <v>14822.5578</v>
      </c>
      <c r="P8" s="65">
        <f t="shared" si="6"/>
        <v>15052.819499999998</v>
      </c>
      <c r="Q8" s="65">
        <f t="shared" si="6"/>
        <v>15339.606599999999</v>
      </c>
      <c r="R8" s="65">
        <f t="shared" si="6"/>
        <v>15683.52</v>
      </c>
      <c r="S8" s="51"/>
      <c r="T8" s="65"/>
      <c r="U8" s="65"/>
      <c r="V8" s="65"/>
      <c r="W8" s="65"/>
      <c r="X8" s="65"/>
      <c r="Y8" s="65"/>
      <c r="Z8" s="51"/>
      <c r="AA8" s="51"/>
      <c r="AB8" s="65">
        <f>AB53</f>
        <v>16800.900000000001</v>
      </c>
      <c r="AC8" s="65">
        <f t="shared" ref="AC8:AM8" si="7">AC53</f>
        <v>16922.325000000001</v>
      </c>
      <c r="AD8" s="65">
        <f t="shared" si="7"/>
        <v>17049.45</v>
      </c>
      <c r="AE8" s="65">
        <f t="shared" si="7"/>
        <v>17160.375</v>
      </c>
      <c r="AF8" s="65">
        <f t="shared" si="7"/>
        <v>17260.424999999999</v>
      </c>
      <c r="AG8" s="65">
        <f t="shared" si="7"/>
        <v>17378.475000000002</v>
      </c>
      <c r="AH8" s="65">
        <f t="shared" si="7"/>
        <v>17487.149999999998</v>
      </c>
      <c r="AI8" s="65">
        <f t="shared" si="7"/>
        <v>17605.2</v>
      </c>
      <c r="AJ8" s="65">
        <f t="shared" si="7"/>
        <v>17720.174999999999</v>
      </c>
      <c r="AK8" s="65">
        <f t="shared" si="7"/>
        <v>17835.975000000002</v>
      </c>
      <c r="AL8" s="65">
        <f t="shared" si="7"/>
        <v>17936.924999999999</v>
      </c>
      <c r="AM8" s="65">
        <f t="shared" si="7"/>
        <v>18186.900000000001</v>
      </c>
      <c r="AN8" s="51"/>
      <c r="AO8" s="65"/>
      <c r="AP8" s="65"/>
      <c r="AQ8" s="65"/>
      <c r="AR8" s="65"/>
      <c r="AS8" s="65"/>
      <c r="AT8" s="65"/>
      <c r="AU8" s="51"/>
      <c r="AV8" s="51"/>
      <c r="AW8" s="65">
        <f>AW53</f>
        <v>19416.09</v>
      </c>
      <c r="AX8" s="65">
        <f t="shared" ref="AX8:BH8" si="8">AX53</f>
        <v>19301.100000000002</v>
      </c>
      <c r="AY8" s="65">
        <f t="shared" si="8"/>
        <v>19444.5</v>
      </c>
      <c r="AZ8" s="65">
        <f t="shared" si="8"/>
        <v>19600.5</v>
      </c>
      <c r="BA8" s="65">
        <f t="shared" si="8"/>
        <v>19746.3</v>
      </c>
      <c r="BB8" s="65">
        <f t="shared" si="8"/>
        <v>19911.75</v>
      </c>
      <c r="BC8" s="65">
        <f t="shared" si="8"/>
        <v>20063.850000000002</v>
      </c>
      <c r="BD8" s="65">
        <f t="shared" si="8"/>
        <v>20229.3</v>
      </c>
      <c r="BE8" s="65">
        <f t="shared" si="8"/>
        <v>20388.45</v>
      </c>
      <c r="BF8" s="65">
        <f t="shared" si="8"/>
        <v>20565.75</v>
      </c>
      <c r="BG8" s="65">
        <f t="shared" si="8"/>
        <v>20724.899999999998</v>
      </c>
      <c r="BH8" s="65">
        <f t="shared" si="8"/>
        <v>20724.899999999998</v>
      </c>
      <c r="BI8" s="51"/>
      <c r="BJ8" s="65"/>
      <c r="BK8" s="65"/>
      <c r="BL8" s="65"/>
      <c r="BM8" s="65"/>
      <c r="BN8" s="65"/>
      <c r="BO8" s="65"/>
    </row>
    <row r="9" spans="1:68" s="30" customFormat="1" ht="18" customHeight="1" x14ac:dyDescent="0.25">
      <c r="C9" s="30" t="str">
        <f>$B$56</f>
        <v>Other Current Assets</v>
      </c>
      <c r="G9" s="65">
        <f>G57</f>
        <v>1000</v>
      </c>
      <c r="H9" s="65">
        <f t="shared" ref="H9:R9" si="9">H57</f>
        <v>1000</v>
      </c>
      <c r="I9" s="65">
        <f t="shared" si="9"/>
        <v>1000</v>
      </c>
      <c r="J9" s="65">
        <f t="shared" si="9"/>
        <v>1000</v>
      </c>
      <c r="K9" s="65">
        <f t="shared" si="9"/>
        <v>1000</v>
      </c>
      <c r="L9" s="65">
        <f t="shared" si="9"/>
        <v>1000</v>
      </c>
      <c r="M9" s="65">
        <f t="shared" si="9"/>
        <v>1000</v>
      </c>
      <c r="N9" s="65">
        <f t="shared" si="9"/>
        <v>1000</v>
      </c>
      <c r="O9" s="65">
        <f t="shared" si="9"/>
        <v>1000</v>
      </c>
      <c r="P9" s="65">
        <f t="shared" si="9"/>
        <v>1000</v>
      </c>
      <c r="Q9" s="65">
        <f t="shared" si="9"/>
        <v>1000</v>
      </c>
      <c r="R9" s="65">
        <f t="shared" si="9"/>
        <v>1000</v>
      </c>
      <c r="S9" s="51"/>
      <c r="T9" s="65"/>
      <c r="U9" s="65"/>
      <c r="V9" s="65"/>
      <c r="W9" s="65"/>
      <c r="X9" s="65"/>
      <c r="Y9" s="65"/>
      <c r="Z9" s="51"/>
      <c r="AA9" s="51"/>
      <c r="AB9" s="65">
        <f>AB57</f>
        <v>1000</v>
      </c>
      <c r="AC9" s="65">
        <f t="shared" ref="AC9:AM9" si="10">AC57</f>
        <v>1000</v>
      </c>
      <c r="AD9" s="65">
        <f t="shared" si="10"/>
        <v>1000</v>
      </c>
      <c r="AE9" s="65">
        <f t="shared" si="10"/>
        <v>1000</v>
      </c>
      <c r="AF9" s="65">
        <f t="shared" si="10"/>
        <v>1000</v>
      </c>
      <c r="AG9" s="65">
        <f t="shared" si="10"/>
        <v>1000</v>
      </c>
      <c r="AH9" s="65">
        <f t="shared" si="10"/>
        <v>1000</v>
      </c>
      <c r="AI9" s="65">
        <f t="shared" si="10"/>
        <v>1000</v>
      </c>
      <c r="AJ9" s="65">
        <f t="shared" si="10"/>
        <v>1000</v>
      </c>
      <c r="AK9" s="65">
        <f t="shared" si="10"/>
        <v>1000</v>
      </c>
      <c r="AL9" s="65">
        <f t="shared" si="10"/>
        <v>1000</v>
      </c>
      <c r="AM9" s="65">
        <f t="shared" si="10"/>
        <v>1000</v>
      </c>
      <c r="AN9" s="51"/>
      <c r="AO9" s="65"/>
      <c r="AP9" s="65"/>
      <c r="AQ9" s="65"/>
      <c r="AR9" s="65"/>
      <c r="AS9" s="65"/>
      <c r="AT9" s="65"/>
      <c r="AU9" s="51"/>
      <c r="AV9" s="51"/>
      <c r="AW9" s="65">
        <f>AW57</f>
        <v>1000</v>
      </c>
      <c r="AX9" s="65">
        <f t="shared" ref="AX9:BH9" si="11">AX57</f>
        <v>1000</v>
      </c>
      <c r="AY9" s="65">
        <f t="shared" si="11"/>
        <v>1000</v>
      </c>
      <c r="AZ9" s="65">
        <f t="shared" si="11"/>
        <v>1000</v>
      </c>
      <c r="BA9" s="65">
        <f t="shared" si="11"/>
        <v>1000</v>
      </c>
      <c r="BB9" s="65">
        <f t="shared" si="11"/>
        <v>1000</v>
      </c>
      <c r="BC9" s="65">
        <f t="shared" si="11"/>
        <v>1000</v>
      </c>
      <c r="BD9" s="65">
        <f t="shared" si="11"/>
        <v>1000</v>
      </c>
      <c r="BE9" s="65">
        <f t="shared" si="11"/>
        <v>1000</v>
      </c>
      <c r="BF9" s="65">
        <f t="shared" si="11"/>
        <v>1000</v>
      </c>
      <c r="BG9" s="65">
        <f t="shared" si="11"/>
        <v>1000</v>
      </c>
      <c r="BH9" s="65">
        <f t="shared" si="11"/>
        <v>1000</v>
      </c>
      <c r="BI9" s="51"/>
      <c r="BJ9" s="65"/>
      <c r="BK9" s="65"/>
      <c r="BL9" s="65"/>
      <c r="BM9" s="65"/>
      <c r="BN9" s="65"/>
      <c r="BO9" s="65"/>
    </row>
    <row r="10" spans="1:68" s="30" customFormat="1" ht="18" customHeight="1" x14ac:dyDescent="0.25">
      <c r="G10" s="65"/>
      <c r="H10" s="55"/>
      <c r="I10" s="55"/>
      <c r="J10" s="55"/>
      <c r="K10" s="55"/>
      <c r="L10" s="55"/>
      <c r="M10" s="55"/>
      <c r="N10" s="55"/>
      <c r="O10" s="55"/>
      <c r="P10" s="55"/>
      <c r="Q10" s="55"/>
      <c r="R10" s="55"/>
      <c r="S10" s="51"/>
      <c r="T10" s="55"/>
      <c r="U10" s="55"/>
      <c r="V10" s="55"/>
      <c r="W10" s="55"/>
      <c r="X10" s="55"/>
      <c r="Y10" s="55"/>
      <c r="Z10" s="51"/>
      <c r="AA10" s="51"/>
      <c r="AB10" s="65"/>
      <c r="AC10" s="55"/>
      <c r="AD10" s="55"/>
      <c r="AE10" s="55"/>
      <c r="AF10" s="55"/>
      <c r="AG10" s="55"/>
      <c r="AH10" s="55"/>
      <c r="AI10" s="55"/>
      <c r="AJ10" s="55"/>
      <c r="AK10" s="55"/>
      <c r="AL10" s="55"/>
      <c r="AM10" s="55"/>
      <c r="AN10" s="51"/>
      <c r="AO10" s="55"/>
      <c r="AP10" s="55"/>
      <c r="AQ10" s="55"/>
      <c r="AR10" s="55"/>
      <c r="AS10" s="55"/>
      <c r="AT10" s="55"/>
      <c r="AU10" s="51"/>
      <c r="AV10" s="51"/>
      <c r="AW10" s="65"/>
      <c r="AX10" s="55"/>
      <c r="AY10" s="55"/>
      <c r="AZ10" s="55"/>
      <c r="BA10" s="55"/>
      <c r="BB10" s="55"/>
      <c r="BC10" s="55"/>
      <c r="BD10" s="55"/>
      <c r="BE10" s="55"/>
      <c r="BF10" s="55"/>
      <c r="BG10" s="55"/>
      <c r="BH10" s="55"/>
      <c r="BI10" s="51"/>
      <c r="BJ10" s="55"/>
      <c r="BK10" s="55"/>
      <c r="BL10" s="55"/>
      <c r="BM10" s="55"/>
      <c r="BN10" s="55"/>
      <c r="BO10" s="55"/>
    </row>
    <row r="11" spans="1:68" s="30" customFormat="1" ht="18" customHeight="1" x14ac:dyDescent="0.25">
      <c r="C11" s="30" t="str">
        <f>$B$61</f>
        <v>Accounts Payable</v>
      </c>
      <c r="G11" s="65">
        <f>G80</f>
        <v>1789.6654500000002</v>
      </c>
      <c r="H11" s="65">
        <f t="shared" ref="H11:R11" si="12">H80</f>
        <v>1813.6373999999998</v>
      </c>
      <c r="I11" s="65">
        <f t="shared" si="12"/>
        <v>1853.2228499999999</v>
      </c>
      <c r="J11" s="65">
        <f t="shared" si="12"/>
        <v>1897.7016749999998</v>
      </c>
      <c r="K11" s="65">
        <f t="shared" si="12"/>
        <v>1925.5325999999998</v>
      </c>
      <c r="L11" s="65">
        <f t="shared" si="12"/>
        <v>1964.96685</v>
      </c>
      <c r="M11" s="65">
        <f t="shared" si="12"/>
        <v>2001.9983999999999</v>
      </c>
      <c r="N11" s="65">
        <f t="shared" si="12"/>
        <v>2020.0507500000001</v>
      </c>
      <c r="O11" s="65">
        <f t="shared" si="12"/>
        <v>2057.3087999999998</v>
      </c>
      <c r="P11" s="65">
        <f t="shared" si="12"/>
        <v>2081.5509000000002</v>
      </c>
      <c r="Q11" s="65">
        <f t="shared" si="12"/>
        <v>2133.4894999999997</v>
      </c>
      <c r="R11" s="65">
        <f t="shared" si="12"/>
        <v>2154.8974749999998</v>
      </c>
      <c r="S11" s="51"/>
      <c r="T11" s="55"/>
      <c r="U11" s="55"/>
      <c r="V11" s="55"/>
      <c r="W11" s="55"/>
      <c r="X11" s="55"/>
      <c r="Y11" s="55"/>
      <c r="Z11" s="51"/>
      <c r="AA11" s="51"/>
      <c r="AB11" s="65">
        <f>AB80</f>
        <v>2283.3412500000004</v>
      </c>
      <c r="AC11" s="65">
        <f t="shared" ref="AC11:AM11" si="13">AC80</f>
        <v>2297.31</v>
      </c>
      <c r="AD11" s="65">
        <f t="shared" si="13"/>
        <v>2310.9187499999998</v>
      </c>
      <c r="AE11" s="65">
        <f t="shared" si="13"/>
        <v>2323.30125</v>
      </c>
      <c r="AF11" s="65">
        <f t="shared" si="13"/>
        <v>2337.9037500000004</v>
      </c>
      <c r="AG11" s="65">
        <f t="shared" si="13"/>
        <v>2351.9174999999996</v>
      </c>
      <c r="AH11" s="65">
        <f t="shared" si="13"/>
        <v>2366.52</v>
      </c>
      <c r="AI11" s="65">
        <f t="shared" si="13"/>
        <v>2381.5837499999998</v>
      </c>
      <c r="AJ11" s="65">
        <f t="shared" si="13"/>
        <v>2396.5912500000004</v>
      </c>
      <c r="AK11" s="65">
        <f t="shared" si="13"/>
        <v>2409.9037499999999</v>
      </c>
      <c r="AL11" s="65">
        <f t="shared" si="13"/>
        <v>2444.3474999999999</v>
      </c>
      <c r="AM11" s="65">
        <f t="shared" si="13"/>
        <v>2460.2400000000002</v>
      </c>
      <c r="AN11" s="51"/>
      <c r="AO11" s="55"/>
      <c r="AP11" s="55"/>
      <c r="AQ11" s="55"/>
      <c r="AR11" s="55"/>
      <c r="AS11" s="55"/>
      <c r="AT11" s="55"/>
      <c r="AU11" s="51"/>
      <c r="AV11" s="51"/>
      <c r="AW11" s="65">
        <f>AW80</f>
        <v>2608.5700000000002</v>
      </c>
      <c r="AX11" s="65">
        <f t="shared" ref="AX11:BH11" si="14">AX80</f>
        <v>2582.3100000000004</v>
      </c>
      <c r="AY11" s="65">
        <f t="shared" si="14"/>
        <v>2600.3100000000004</v>
      </c>
      <c r="AZ11" s="65">
        <f t="shared" si="14"/>
        <v>2617.65</v>
      </c>
      <c r="BA11" s="65">
        <f t="shared" si="14"/>
        <v>2637.2249999999999</v>
      </c>
      <c r="BB11" s="65">
        <f t="shared" si="14"/>
        <v>2655.6150000000002</v>
      </c>
      <c r="BC11" s="65">
        <f t="shared" si="14"/>
        <v>2675.19</v>
      </c>
      <c r="BD11" s="65">
        <f t="shared" si="14"/>
        <v>2694.5549999999998</v>
      </c>
      <c r="BE11" s="65">
        <f t="shared" si="14"/>
        <v>2716.3050000000003</v>
      </c>
      <c r="BF11" s="65">
        <f t="shared" si="14"/>
        <v>2735.67</v>
      </c>
      <c r="BG11" s="65">
        <f t="shared" si="14"/>
        <v>2735.67</v>
      </c>
      <c r="BH11" s="65">
        <f t="shared" si="14"/>
        <v>2735.67</v>
      </c>
      <c r="BI11" s="51"/>
      <c r="BJ11" s="55"/>
      <c r="BK11" s="55"/>
      <c r="BL11" s="55"/>
      <c r="BM11" s="55"/>
      <c r="BN11" s="55"/>
      <c r="BO11" s="55"/>
    </row>
    <row r="12" spans="1:68" s="30" customFormat="1" ht="18" customHeight="1" x14ac:dyDescent="0.25">
      <c r="C12" s="30" t="str">
        <f>$B$83</f>
        <v>Other Current Liabilities</v>
      </c>
      <c r="G12" s="65">
        <f>G84</f>
        <v>2000</v>
      </c>
      <c r="H12" s="65">
        <f t="shared" ref="H12:R12" si="15">H84</f>
        <v>2000</v>
      </c>
      <c r="I12" s="65">
        <f t="shared" si="15"/>
        <v>2000</v>
      </c>
      <c r="J12" s="65">
        <f t="shared" si="15"/>
        <v>2000</v>
      </c>
      <c r="K12" s="65">
        <f t="shared" si="15"/>
        <v>2000</v>
      </c>
      <c r="L12" s="65">
        <f t="shared" si="15"/>
        <v>2000</v>
      </c>
      <c r="M12" s="65">
        <f t="shared" si="15"/>
        <v>2000</v>
      </c>
      <c r="N12" s="65">
        <f t="shared" si="15"/>
        <v>2000</v>
      </c>
      <c r="O12" s="65">
        <f t="shared" si="15"/>
        <v>2000</v>
      </c>
      <c r="P12" s="65">
        <f t="shared" si="15"/>
        <v>2000</v>
      </c>
      <c r="Q12" s="65">
        <f t="shared" si="15"/>
        <v>2000</v>
      </c>
      <c r="R12" s="65">
        <f t="shared" si="15"/>
        <v>2000</v>
      </c>
      <c r="S12" s="51"/>
      <c r="T12" s="55"/>
      <c r="U12" s="55"/>
      <c r="V12" s="55"/>
      <c r="W12" s="55"/>
      <c r="X12" s="55"/>
      <c r="Y12" s="55"/>
      <c r="Z12" s="51"/>
      <c r="AA12" s="51"/>
      <c r="AB12" s="65">
        <f>AB84</f>
        <v>2000</v>
      </c>
      <c r="AC12" s="65">
        <f t="shared" ref="AC12:AM12" si="16">AC84</f>
        <v>2000</v>
      </c>
      <c r="AD12" s="65">
        <f t="shared" si="16"/>
        <v>2000</v>
      </c>
      <c r="AE12" s="65">
        <f t="shared" si="16"/>
        <v>2000</v>
      </c>
      <c r="AF12" s="65">
        <f t="shared" si="16"/>
        <v>2000</v>
      </c>
      <c r="AG12" s="65">
        <f t="shared" si="16"/>
        <v>2000</v>
      </c>
      <c r="AH12" s="65">
        <f t="shared" si="16"/>
        <v>2000</v>
      </c>
      <c r="AI12" s="65">
        <f t="shared" si="16"/>
        <v>2000</v>
      </c>
      <c r="AJ12" s="65">
        <f t="shared" si="16"/>
        <v>2000</v>
      </c>
      <c r="AK12" s="65">
        <f t="shared" si="16"/>
        <v>2000</v>
      </c>
      <c r="AL12" s="65">
        <f t="shared" si="16"/>
        <v>2000</v>
      </c>
      <c r="AM12" s="65">
        <f t="shared" si="16"/>
        <v>2000</v>
      </c>
      <c r="AN12" s="51"/>
      <c r="AO12" s="55"/>
      <c r="AP12" s="55"/>
      <c r="AQ12" s="55"/>
      <c r="AR12" s="55"/>
      <c r="AS12" s="55"/>
      <c r="AT12" s="55"/>
      <c r="AU12" s="51"/>
      <c r="AV12" s="51"/>
      <c r="AW12" s="65">
        <f>AW84</f>
        <v>2000</v>
      </c>
      <c r="AX12" s="65">
        <f t="shared" ref="AX12:BH12" si="17">AX84</f>
        <v>2000</v>
      </c>
      <c r="AY12" s="65">
        <f t="shared" si="17"/>
        <v>2000</v>
      </c>
      <c r="AZ12" s="65">
        <f t="shared" si="17"/>
        <v>2000</v>
      </c>
      <c r="BA12" s="65">
        <f t="shared" si="17"/>
        <v>2000</v>
      </c>
      <c r="BB12" s="65">
        <f t="shared" si="17"/>
        <v>2000</v>
      </c>
      <c r="BC12" s="65">
        <f t="shared" si="17"/>
        <v>2000</v>
      </c>
      <c r="BD12" s="65">
        <f t="shared" si="17"/>
        <v>2000</v>
      </c>
      <c r="BE12" s="65">
        <f t="shared" si="17"/>
        <v>2000</v>
      </c>
      <c r="BF12" s="65">
        <f t="shared" si="17"/>
        <v>2000</v>
      </c>
      <c r="BG12" s="65">
        <f t="shared" si="17"/>
        <v>2000</v>
      </c>
      <c r="BH12" s="65">
        <f t="shared" si="17"/>
        <v>2000</v>
      </c>
      <c r="BI12" s="51"/>
      <c r="BJ12" s="55"/>
      <c r="BK12" s="55"/>
      <c r="BL12" s="55"/>
      <c r="BM12" s="55"/>
      <c r="BN12" s="55"/>
      <c r="BO12" s="55"/>
    </row>
    <row r="13" spans="1:68" ht="18" customHeight="1" x14ac:dyDescent="0.25">
      <c r="T13" s="55"/>
      <c r="U13" s="55"/>
      <c r="V13" s="55"/>
      <c r="W13" s="55"/>
      <c r="X13" s="55"/>
      <c r="Y13" s="55"/>
      <c r="AO13" s="55"/>
      <c r="AP13" s="55"/>
      <c r="AQ13" s="55"/>
      <c r="AR13" s="55"/>
      <c r="AS13" s="55"/>
      <c r="AT13" s="55"/>
      <c r="BJ13" s="55"/>
      <c r="BK13" s="55"/>
      <c r="BL13" s="55"/>
      <c r="BM13" s="55"/>
      <c r="BN13" s="55"/>
      <c r="BO13" s="55"/>
    </row>
    <row r="14" spans="1:68" s="30" customFormat="1" ht="18" customHeight="1" x14ac:dyDescent="0.25">
      <c r="C14" s="30" t="s">
        <v>220</v>
      </c>
      <c r="G14" s="65"/>
      <c r="H14" s="65"/>
      <c r="I14" s="55">
        <f>SUM(I7:I9)/SUM(I11:I12)</f>
        <v>7.2315507264263212</v>
      </c>
      <c r="J14" s="65"/>
      <c r="K14" s="65"/>
      <c r="L14" s="55">
        <f>SUM(L7:L9)/SUM(L11:L12)</f>
        <v>7.5318347239145274</v>
      </c>
      <c r="M14" s="65"/>
      <c r="N14" s="65"/>
      <c r="O14" s="55">
        <f>SUM(O7:O9)/SUM(O11:O12)</f>
        <v>7.8390897434279596</v>
      </c>
      <c r="P14" s="65"/>
      <c r="Q14" s="65"/>
      <c r="R14" s="55">
        <f>SUM(R7:R9)/SUM(R11:R12)</f>
        <v>8.1299286452308923</v>
      </c>
      <c r="S14" s="51"/>
      <c r="T14" s="55"/>
      <c r="U14" s="55"/>
      <c r="V14" s="55"/>
      <c r="W14" s="55"/>
      <c r="X14" s="55"/>
      <c r="Y14" s="55"/>
      <c r="Z14" s="51"/>
      <c r="AA14" s="51"/>
      <c r="AB14" s="65"/>
      <c r="AC14" s="65"/>
      <c r="AD14" s="55">
        <f>SUM(AD7:AD9)/SUM(AD11:AD12)</f>
        <v>8.4899752749921351</v>
      </c>
      <c r="AE14" s="65"/>
      <c r="AF14" s="65"/>
      <c r="AG14" s="55">
        <f>SUM(AG7:AG9)/SUM(AG11:AG12)</f>
        <v>8.5550852009487777</v>
      </c>
      <c r="AH14" s="65"/>
      <c r="AI14" s="65"/>
      <c r="AJ14" s="55">
        <f>SUM(AJ7:AJ9)/SUM(AJ11:AJ12)</f>
        <v>8.617101942328615</v>
      </c>
      <c r="AK14" s="65"/>
      <c r="AL14" s="65"/>
      <c r="AM14" s="55">
        <f>SUM(AM7:AM9)/SUM(AM11:AM12)</f>
        <v>8.6771451760443394</v>
      </c>
      <c r="AN14" s="51"/>
      <c r="AO14" s="55"/>
      <c r="AP14" s="55"/>
      <c r="AQ14" s="55"/>
      <c r="AR14" s="55"/>
      <c r="AS14" s="55"/>
      <c r="AT14" s="55"/>
      <c r="AU14" s="51"/>
      <c r="AV14" s="51"/>
      <c r="AW14" s="65"/>
      <c r="AX14" s="65"/>
      <c r="AY14" s="55">
        <f>SUM(AY7:AY9)/SUM(AY11:AY12)</f>
        <v>9.0975825542191711</v>
      </c>
      <c r="AZ14" s="65"/>
      <c r="BA14" s="65"/>
      <c r="BB14" s="55">
        <f>SUM(BB7:BB9)/SUM(BB11:BB12)</f>
        <v>9.1657278361720209</v>
      </c>
      <c r="BC14" s="65"/>
      <c r="BD14" s="65"/>
      <c r="BE14" s="55">
        <f>SUM(BE7:BE9)/SUM(BE11:BE12)</f>
        <v>9.2354502094330186</v>
      </c>
      <c r="BF14" s="65"/>
      <c r="BG14" s="65"/>
      <c r="BH14" s="55">
        <f>SUM(BH7:BH9)/SUM(BH11:BH12)</f>
        <v>9.3657708412959515</v>
      </c>
      <c r="BI14" s="51"/>
      <c r="BJ14" s="55"/>
      <c r="BK14" s="55"/>
      <c r="BL14" s="55"/>
      <c r="BM14" s="55"/>
      <c r="BN14" s="55"/>
      <c r="BO14" s="55"/>
    </row>
    <row r="15" spans="1:68" ht="18" customHeight="1" x14ac:dyDescent="0.25">
      <c r="T15" s="55"/>
      <c r="U15" s="55"/>
      <c r="V15" s="55"/>
      <c r="W15" s="55"/>
      <c r="X15" s="55"/>
      <c r="Y15" s="55"/>
    </row>
    <row r="16" spans="1:68" ht="18" customHeight="1" thickBot="1" x14ac:dyDescent="0.3">
      <c r="A16" s="37"/>
      <c r="B16" s="37"/>
      <c r="C16" s="37"/>
      <c r="D16" s="37"/>
      <c r="E16" s="37"/>
      <c r="F16" s="37"/>
      <c r="G16" s="37"/>
      <c r="H16" s="37"/>
      <c r="I16" s="37"/>
      <c r="J16" s="37"/>
      <c r="K16" s="37"/>
      <c r="L16" s="37"/>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37"/>
      <c r="AM16" s="37"/>
      <c r="AN16" s="37"/>
      <c r="AO16" s="37"/>
      <c r="AP16" s="37"/>
      <c r="AQ16" s="37"/>
      <c r="AR16" s="37"/>
      <c r="AS16" s="37"/>
      <c r="AT16" s="37"/>
      <c r="AU16" s="37"/>
      <c r="AV16" s="37"/>
      <c r="AW16" s="37"/>
      <c r="AX16" s="37"/>
      <c r="AY16" s="37"/>
      <c r="AZ16" s="37"/>
      <c r="BA16" s="37"/>
      <c r="BB16" s="37"/>
      <c r="BC16" s="37"/>
      <c r="BD16" s="37"/>
      <c r="BE16" s="37"/>
      <c r="BF16" s="37"/>
      <c r="BG16" s="37"/>
      <c r="BH16" s="37"/>
      <c r="BI16" s="37"/>
      <c r="BJ16" s="37"/>
      <c r="BK16" s="37"/>
      <c r="BL16" s="37"/>
      <c r="BM16" s="37"/>
      <c r="BN16" s="37"/>
      <c r="BO16" s="37"/>
      <c r="BP16" s="37"/>
    </row>
    <row r="17" spans="1:67" ht="18" customHeight="1" x14ac:dyDescent="0.25"/>
    <row r="18" spans="1:67" ht="18" customHeight="1" x14ac:dyDescent="0.25">
      <c r="A18" s="95"/>
      <c r="B18" s="111" t="s">
        <v>305</v>
      </c>
      <c r="C18" s="112"/>
      <c r="D18" s="112"/>
      <c r="E18" s="112"/>
    </row>
    <row r="19" spans="1:67" ht="18" customHeight="1" x14ac:dyDescent="0.25">
      <c r="D19" s="38"/>
      <c r="E19" s="38"/>
    </row>
    <row r="20" spans="1:67" ht="18" customHeight="1" x14ac:dyDescent="0.25">
      <c r="B20" s="7" t="s">
        <v>15</v>
      </c>
      <c r="D20" s="38"/>
      <c r="E20" s="38"/>
      <c r="G20" s="53">
        <f>'Consolidated Financials'!G11*1000</f>
        <v>15450.9647</v>
      </c>
      <c r="H20" s="53">
        <f>'Consolidated Financials'!H11*1000</f>
        <v>15391.622600000001</v>
      </c>
      <c r="I20" s="53">
        <f>'Consolidated Financials'!I11*1000</f>
        <v>15684.636600000002</v>
      </c>
      <c r="J20" s="53">
        <f>'Consolidated Financials'!J11*1000</f>
        <v>15828.4774</v>
      </c>
      <c r="K20" s="53">
        <f>'Consolidated Financials'!K11*1000</f>
        <v>15857.179100000001</v>
      </c>
      <c r="L20" s="53">
        <f>'Consolidated Financials'!L11*1000</f>
        <v>16023.8357</v>
      </c>
      <c r="M20" s="53">
        <f>'Consolidated Financials'!M11*1000</f>
        <v>16027.5663</v>
      </c>
      <c r="N20" s="53">
        <f>'Consolidated Financials'!N11*1000</f>
        <v>16235.741900000001</v>
      </c>
      <c r="O20" s="53">
        <f>'Consolidated Financials'!O11*1000</f>
        <v>16355.941299999999</v>
      </c>
      <c r="P20" s="53">
        <f>'Consolidated Financials'!P11*1000</f>
        <v>16374.4625</v>
      </c>
      <c r="Q20" s="53">
        <f>'Consolidated Financials'!Q11*1000</f>
        <v>16765.854800000001</v>
      </c>
      <c r="R20" s="53">
        <f>'Consolidated Financials'!R11*1000</f>
        <v>16708.5252</v>
      </c>
      <c r="T20" s="48"/>
      <c r="U20" s="48"/>
      <c r="V20" s="48"/>
      <c r="W20" s="48"/>
      <c r="X20" s="48"/>
      <c r="Y20" s="48"/>
      <c r="AB20" s="53">
        <f>'Consolidated Financials'!AB11*1000</f>
        <v>18308.572099999994</v>
      </c>
      <c r="AC20" s="53">
        <f>'Consolidated Financials'!AC11*1000</f>
        <v>18550.143599999999</v>
      </c>
      <c r="AD20" s="53">
        <f>'Consolidated Financials'!AD11*1000</f>
        <v>18464.992899999997</v>
      </c>
      <c r="AE20" s="53">
        <f>'Consolidated Financials'!AE11*1000</f>
        <v>18752.000000000004</v>
      </c>
      <c r="AF20" s="53">
        <f>'Consolidated Financials'!AF11*1000</f>
        <v>18852.55</v>
      </c>
      <c r="AG20" s="53">
        <f>'Consolidated Financials'!AG11*1000</f>
        <v>18945.849999999999</v>
      </c>
      <c r="AH20" s="53">
        <f>'Consolidated Financials'!AH11*1000</f>
        <v>19056.25</v>
      </c>
      <c r="AI20" s="53">
        <f>'Consolidated Financials'!AI11*1000</f>
        <v>19165.699999999997</v>
      </c>
      <c r="AJ20" s="53">
        <f>'Consolidated Financials'!AJ11*1000</f>
        <v>19276.099999999999</v>
      </c>
      <c r="AK20" s="53">
        <f>'Consolidated Financials'!AK11*1000</f>
        <v>19395.95</v>
      </c>
      <c r="AL20" s="53">
        <f>'Consolidated Financials'!AL11*1000</f>
        <v>19515.25</v>
      </c>
      <c r="AM20" s="53">
        <f>'Consolidated Financials'!AM11*1000</f>
        <v>19622.650000000001</v>
      </c>
      <c r="AO20" s="48"/>
      <c r="AP20" s="48"/>
      <c r="AQ20" s="48"/>
      <c r="AR20" s="48"/>
      <c r="AS20" s="48"/>
      <c r="AT20" s="48"/>
      <c r="AW20" s="53">
        <f>'Consolidated Financials'!AW11*1000</f>
        <v>21286.899999999998</v>
      </c>
      <c r="AX20" s="53">
        <f>'Consolidated Financials'!AX11*1000</f>
        <v>21407.200000000001</v>
      </c>
      <c r="AY20" s="53">
        <f>'Consolidated Financials'!AY11*1000</f>
        <v>21512.75</v>
      </c>
      <c r="AZ20" s="53">
        <f>'Consolidated Financials'!AZ11*1000</f>
        <v>21633.05</v>
      </c>
      <c r="BA20" s="53">
        <f>'Consolidated Financials'!BA11*1000</f>
        <v>21760.35</v>
      </c>
      <c r="BB20" s="53">
        <f>'Consolidated Financials'!BB11*1000</f>
        <v>21886.9</v>
      </c>
      <c r="BC20" s="53">
        <f>'Consolidated Financials'!BC11*1000</f>
        <v>22031</v>
      </c>
      <c r="BD20" s="53">
        <f>'Consolidated Financials'!BD11*1000</f>
        <v>22168.75</v>
      </c>
      <c r="BE20" s="53">
        <f>'Consolidated Financials'!BE11*1000</f>
        <v>22312.850000000002</v>
      </c>
      <c r="BF20" s="53">
        <f>'Consolidated Financials'!BF11*1000</f>
        <v>22461.15</v>
      </c>
      <c r="BG20" s="53">
        <f>'Consolidated Financials'!BG11*1000</f>
        <v>22628.3</v>
      </c>
      <c r="BH20" s="53">
        <f>'Consolidated Financials'!BH11*1000</f>
        <v>22776.6</v>
      </c>
      <c r="BJ20" s="48"/>
      <c r="BK20" s="48"/>
      <c r="BL20" s="48"/>
      <c r="BM20" s="48"/>
      <c r="BN20" s="48"/>
      <c r="BO20" s="48"/>
    </row>
    <row r="21" spans="1:67" s="43" customFormat="1" ht="18" customHeight="1" x14ac:dyDescent="0.25">
      <c r="D21" s="38"/>
      <c r="E21" s="38"/>
      <c r="G21" s="61"/>
      <c r="H21" s="61"/>
      <c r="I21" s="61"/>
      <c r="J21" s="61"/>
      <c r="K21" s="61"/>
      <c r="L21" s="61"/>
      <c r="M21" s="61"/>
      <c r="N21" s="61"/>
      <c r="O21" s="61"/>
      <c r="P21" s="61"/>
      <c r="Q21" s="61"/>
      <c r="R21" s="61"/>
      <c r="T21" s="62"/>
      <c r="U21" s="62"/>
      <c r="V21" s="62"/>
      <c r="W21" s="62"/>
      <c r="X21" s="62"/>
      <c r="Y21" s="62"/>
      <c r="AB21" s="61"/>
      <c r="AC21" s="61"/>
      <c r="AD21" s="61"/>
      <c r="AE21" s="61"/>
      <c r="AF21" s="61"/>
      <c r="AG21" s="61"/>
      <c r="AH21" s="61"/>
      <c r="AI21" s="61"/>
      <c r="AJ21" s="61"/>
      <c r="AK21" s="61"/>
      <c r="AL21" s="61"/>
      <c r="AM21" s="61"/>
      <c r="AO21" s="62"/>
      <c r="AP21" s="62"/>
      <c r="AQ21" s="62"/>
      <c r="AR21" s="62"/>
      <c r="AS21" s="62"/>
      <c r="AT21" s="62"/>
      <c r="AW21" s="61"/>
      <c r="AX21" s="61"/>
      <c r="AY21" s="61"/>
      <c r="AZ21" s="61"/>
      <c r="BA21" s="61"/>
      <c r="BB21" s="61"/>
      <c r="BC21" s="61"/>
      <c r="BD21" s="61"/>
      <c r="BE21" s="61"/>
      <c r="BF21" s="61"/>
      <c r="BG21" s="61"/>
      <c r="BH21" s="61"/>
      <c r="BJ21" s="62"/>
      <c r="BK21" s="62"/>
      <c r="BL21" s="62"/>
      <c r="BM21" s="62"/>
      <c r="BN21" s="62"/>
      <c r="BO21" s="62"/>
    </row>
    <row r="22" spans="1:67" s="43" customFormat="1" ht="18" customHeight="1" x14ac:dyDescent="0.25">
      <c r="B22" s="43" t="s">
        <v>37</v>
      </c>
      <c r="D22" s="38"/>
      <c r="E22" s="38"/>
      <c r="G22" s="61"/>
      <c r="H22" s="61"/>
      <c r="I22" s="61"/>
      <c r="J22" s="61"/>
      <c r="K22" s="61"/>
      <c r="L22" s="61"/>
      <c r="M22" s="61"/>
      <c r="N22" s="61"/>
      <c r="O22" s="61"/>
      <c r="P22" s="61"/>
      <c r="Q22" s="61"/>
      <c r="R22" s="61"/>
      <c r="T22" s="62"/>
      <c r="U22" s="62"/>
      <c r="V22" s="62"/>
      <c r="W22" s="62"/>
      <c r="X22" s="62"/>
      <c r="Y22" s="62"/>
      <c r="AB22" s="61"/>
      <c r="AC22" s="61"/>
      <c r="AD22" s="61"/>
      <c r="AE22" s="61"/>
      <c r="AF22" s="61"/>
      <c r="AG22" s="61"/>
      <c r="AH22" s="61"/>
      <c r="AI22" s="61"/>
      <c r="AJ22" s="61"/>
      <c r="AK22" s="61"/>
      <c r="AL22" s="61"/>
      <c r="AM22" s="61"/>
      <c r="AO22" s="62"/>
      <c r="AP22" s="62"/>
      <c r="AQ22" s="62"/>
      <c r="AR22" s="62"/>
      <c r="AS22" s="62"/>
      <c r="AT22" s="62"/>
      <c r="AW22" s="61"/>
      <c r="AX22" s="61"/>
      <c r="AY22" s="61"/>
      <c r="AZ22" s="61"/>
      <c r="BA22" s="61"/>
      <c r="BB22" s="61"/>
      <c r="BC22" s="61"/>
      <c r="BD22" s="61"/>
      <c r="BE22" s="61"/>
      <c r="BF22" s="61"/>
      <c r="BG22" s="61"/>
      <c r="BH22" s="61"/>
      <c r="BJ22" s="62"/>
      <c r="BK22" s="62"/>
      <c r="BL22" s="62"/>
      <c r="BM22" s="62"/>
      <c r="BN22" s="62"/>
      <c r="BO22" s="62"/>
    </row>
    <row r="23" spans="1:67" ht="18" customHeight="1" x14ac:dyDescent="0.25">
      <c r="C23" s="7" t="str">
        <f ca="1">Clavin!$A$1</f>
        <v>Clavin</v>
      </c>
      <c r="D23" s="38"/>
      <c r="E23" s="38"/>
      <c r="G23" s="53">
        <f>Clavin!G7</f>
        <v>17980</v>
      </c>
      <c r="H23" s="53">
        <f>Clavin!H7</f>
        <v>18140</v>
      </c>
      <c r="I23" s="53">
        <f>Clavin!I7</f>
        <v>18260</v>
      </c>
      <c r="J23" s="53">
        <f>Clavin!J7</f>
        <v>18370</v>
      </c>
      <c r="K23" s="53">
        <f>Clavin!K7</f>
        <v>18530</v>
      </c>
      <c r="L23" s="53">
        <f>Clavin!L7</f>
        <v>18710</v>
      </c>
      <c r="M23" s="53">
        <f>Clavin!M7</f>
        <v>18890</v>
      </c>
      <c r="N23" s="53">
        <f>Clavin!N7</f>
        <v>19000</v>
      </c>
      <c r="O23" s="53">
        <f>Clavin!O7</f>
        <v>19180</v>
      </c>
      <c r="P23" s="53">
        <f>Clavin!P7</f>
        <v>19330</v>
      </c>
      <c r="Q23" s="53">
        <f>Clavin!Q7</f>
        <v>19490</v>
      </c>
      <c r="R23" s="53">
        <f>Clavin!R7</f>
        <v>19680</v>
      </c>
      <c r="T23" s="48"/>
      <c r="U23" s="48"/>
      <c r="V23" s="48"/>
      <c r="W23" s="48"/>
      <c r="X23" s="48"/>
      <c r="Y23" s="48"/>
      <c r="AB23" s="53">
        <f>Clavin!AB7</f>
        <v>20120</v>
      </c>
      <c r="AC23" s="53">
        <f>Clavin!AC7</f>
        <v>19990</v>
      </c>
      <c r="AD23" s="53">
        <f>Clavin!AD7</f>
        <v>20160</v>
      </c>
      <c r="AE23" s="53">
        <f>Clavin!AE7</f>
        <v>20170</v>
      </c>
      <c r="AF23" s="53">
        <f>Clavin!AF7</f>
        <v>20240</v>
      </c>
      <c r="AG23" s="53">
        <f>Clavin!AG7</f>
        <v>20320</v>
      </c>
      <c r="AH23" s="53">
        <f>Clavin!AH7</f>
        <v>20420</v>
      </c>
      <c r="AI23" s="53">
        <f>Clavin!AI7</f>
        <v>20520</v>
      </c>
      <c r="AJ23" s="53">
        <f>Clavin!AJ7</f>
        <v>20620</v>
      </c>
      <c r="AK23" s="53">
        <f>Clavin!AK7</f>
        <v>20740</v>
      </c>
      <c r="AL23" s="53">
        <f>Clavin!AL7</f>
        <v>20870</v>
      </c>
      <c r="AM23" s="53">
        <f>Clavin!AM7</f>
        <v>20990</v>
      </c>
      <c r="AO23" s="48"/>
      <c r="AP23" s="48"/>
      <c r="AQ23" s="48"/>
      <c r="AR23" s="48"/>
      <c r="AS23" s="48"/>
      <c r="AT23" s="48"/>
      <c r="AW23" s="53">
        <f>Clavin!AW7</f>
        <v>21390</v>
      </c>
      <c r="AX23" s="53">
        <f>Clavin!AX7</f>
        <v>21470</v>
      </c>
      <c r="AY23" s="53">
        <f>Clavin!AY7</f>
        <v>21500</v>
      </c>
      <c r="AZ23" s="53">
        <f>Clavin!AZ7</f>
        <v>21580</v>
      </c>
      <c r="BA23" s="53">
        <f>Clavin!BA7</f>
        <v>21660</v>
      </c>
      <c r="BB23" s="53">
        <f>Clavin!BB7</f>
        <v>21740</v>
      </c>
      <c r="BC23" s="53">
        <f>Clavin!BC7</f>
        <v>21850</v>
      </c>
      <c r="BD23" s="53">
        <f>Clavin!BD7</f>
        <v>21950</v>
      </c>
      <c r="BE23" s="53">
        <f>Clavin!BE7</f>
        <v>22060</v>
      </c>
      <c r="BF23" s="53">
        <f>Clavin!BF7</f>
        <v>22190</v>
      </c>
      <c r="BG23" s="53">
        <f>Clavin!BG7</f>
        <v>22330</v>
      </c>
      <c r="BH23" s="53">
        <f>Clavin!BH7</f>
        <v>22460</v>
      </c>
      <c r="BJ23" s="48"/>
      <c r="BK23" s="48"/>
      <c r="BL23" s="48"/>
      <c r="BM23" s="48"/>
      <c r="BN23" s="48"/>
      <c r="BO23" s="48"/>
    </row>
    <row r="24" spans="1:67" ht="18" customHeight="1" x14ac:dyDescent="0.25">
      <c r="C24" s="7" t="str">
        <f ca="1">Peterson!$A$1</f>
        <v>Peterson</v>
      </c>
      <c r="D24" s="38"/>
      <c r="E24" s="38"/>
      <c r="G24" s="53">
        <f>Peterson!G7</f>
        <v>7130</v>
      </c>
      <c r="H24" s="53">
        <f>Peterson!H7</f>
        <v>6940</v>
      </c>
      <c r="I24" s="53">
        <f>Peterson!I7</f>
        <v>7310</v>
      </c>
      <c r="J24" s="53">
        <f>Peterson!J7</f>
        <v>7370</v>
      </c>
      <c r="K24" s="53">
        <f>Peterson!K7</f>
        <v>7310</v>
      </c>
      <c r="L24" s="53">
        <f>Peterson!L7</f>
        <v>7490</v>
      </c>
      <c r="M24" s="53">
        <f>Peterson!M7</f>
        <v>7290</v>
      </c>
      <c r="N24" s="53">
        <f>Peterson!N7</f>
        <v>7590</v>
      </c>
      <c r="O24" s="53">
        <f>Peterson!O7</f>
        <v>7640</v>
      </c>
      <c r="P24" s="53">
        <f>Peterson!P7</f>
        <v>7530</v>
      </c>
      <c r="Q24" s="53">
        <f>Peterson!Q7</f>
        <v>8020</v>
      </c>
      <c r="R24" s="53">
        <f>Peterson!R7</f>
        <v>7800</v>
      </c>
      <c r="T24" s="48"/>
      <c r="U24" s="48"/>
      <c r="V24" s="48"/>
      <c r="W24" s="48"/>
      <c r="X24" s="48"/>
      <c r="Y24" s="48"/>
      <c r="AB24" s="53">
        <f>Peterson!AB7</f>
        <v>7910</v>
      </c>
      <c r="AC24" s="53">
        <f>Peterson!AC7</f>
        <v>8020</v>
      </c>
      <c r="AD24" s="53">
        <f>Peterson!AD7</f>
        <v>8080</v>
      </c>
      <c r="AE24" s="53">
        <f>Peterson!AE7</f>
        <v>8180</v>
      </c>
      <c r="AF24" s="53">
        <f>Peterson!AF7</f>
        <v>8250</v>
      </c>
      <c r="AG24" s="53">
        <f>Peterson!AG7</f>
        <v>8310</v>
      </c>
      <c r="AH24" s="53">
        <f>Peterson!AH7</f>
        <v>8380</v>
      </c>
      <c r="AI24" s="53">
        <f>Peterson!AI7</f>
        <v>8440</v>
      </c>
      <c r="AJ24" s="53">
        <f>Peterson!AJ7</f>
        <v>8510</v>
      </c>
      <c r="AK24" s="53">
        <f>Peterson!AK7</f>
        <v>8570</v>
      </c>
      <c r="AL24" s="53">
        <f>Peterson!AL7</f>
        <v>8630</v>
      </c>
      <c r="AM24" s="53">
        <f>Peterson!AM7</f>
        <v>8680</v>
      </c>
      <c r="AO24" s="48"/>
      <c r="AP24" s="48"/>
      <c r="AQ24" s="48"/>
      <c r="AR24" s="48"/>
      <c r="AS24" s="48"/>
      <c r="AT24" s="48"/>
      <c r="AW24" s="53">
        <f>Peterson!AW7</f>
        <v>8780</v>
      </c>
      <c r="AX24" s="53">
        <f>Peterson!AX7</f>
        <v>8870</v>
      </c>
      <c r="AY24" s="53">
        <f>Peterson!AY7</f>
        <v>8970</v>
      </c>
      <c r="AZ24" s="53">
        <f>Peterson!AZ7</f>
        <v>9060</v>
      </c>
      <c r="BA24" s="53">
        <f>Peterson!BA7</f>
        <v>9160</v>
      </c>
      <c r="BB24" s="53">
        <f>Peterson!BB7</f>
        <v>9250</v>
      </c>
      <c r="BC24" s="53">
        <f>Peterson!BC7</f>
        <v>9350</v>
      </c>
      <c r="BD24" s="53">
        <f>Peterson!BD7</f>
        <v>9440</v>
      </c>
      <c r="BE24" s="53">
        <f>Peterson!BE7</f>
        <v>9540</v>
      </c>
      <c r="BF24" s="53">
        <f>Peterson!BF7</f>
        <v>9630</v>
      </c>
      <c r="BG24" s="53">
        <f>Peterson!BG7</f>
        <v>9730</v>
      </c>
      <c r="BH24" s="53">
        <f>Peterson!BH7</f>
        <v>9820</v>
      </c>
      <c r="BJ24" s="48"/>
      <c r="BK24" s="48"/>
      <c r="BL24" s="48"/>
      <c r="BM24" s="48"/>
      <c r="BN24" s="48"/>
      <c r="BO24" s="48"/>
    </row>
    <row r="25" spans="1:67" ht="18" customHeight="1" x14ac:dyDescent="0.25">
      <c r="C25" s="7" t="str">
        <f ca="1">Crane!$A$1</f>
        <v>Crane</v>
      </c>
      <c r="D25" s="38"/>
      <c r="E25" s="38"/>
      <c r="G25" s="53">
        <f>Crane!G7</f>
        <v>4620</v>
      </c>
      <c r="H25" s="53">
        <f>Crane!H7</f>
        <v>4600</v>
      </c>
      <c r="I25" s="53">
        <f>Crane!I7</f>
        <v>4590</v>
      </c>
      <c r="J25" s="53">
        <f>Crane!J7</f>
        <v>4640</v>
      </c>
      <c r="K25" s="53">
        <f>Crane!K7</f>
        <v>4640</v>
      </c>
      <c r="L25" s="53">
        <f>Crane!L7</f>
        <v>4600</v>
      </c>
      <c r="M25" s="53">
        <f>Crane!M7</f>
        <v>4710</v>
      </c>
      <c r="N25" s="53">
        <f>Crane!N7</f>
        <v>4610</v>
      </c>
      <c r="O25" s="53">
        <f>Crane!O7</f>
        <v>4630</v>
      </c>
      <c r="P25" s="53">
        <f>Crane!P7</f>
        <v>4670</v>
      </c>
      <c r="Q25" s="53">
        <f>Crane!Q7</f>
        <v>4700</v>
      </c>
      <c r="R25" s="53">
        <f>Crane!R7</f>
        <v>4720</v>
      </c>
      <c r="T25" s="48"/>
      <c r="U25" s="48"/>
      <c r="V25" s="48"/>
      <c r="W25" s="48"/>
      <c r="X25" s="48"/>
      <c r="Y25" s="48"/>
      <c r="AB25" s="53">
        <f>Crane!AB7</f>
        <v>4780</v>
      </c>
      <c r="AC25" s="53">
        <f>Crane!AC7</f>
        <v>4820</v>
      </c>
      <c r="AD25" s="53">
        <f>Crane!AD7</f>
        <v>4810</v>
      </c>
      <c r="AE25" s="53">
        <f>Crane!AE7</f>
        <v>4840</v>
      </c>
      <c r="AF25" s="53">
        <f>Crane!AF7</f>
        <v>4870</v>
      </c>
      <c r="AG25" s="53">
        <f>Crane!AG7</f>
        <v>4890</v>
      </c>
      <c r="AH25" s="53">
        <f>Crane!AH7</f>
        <v>4910</v>
      </c>
      <c r="AI25" s="53">
        <f>Crane!AI7</f>
        <v>4940</v>
      </c>
      <c r="AJ25" s="53">
        <f>Crane!AJ7</f>
        <v>4960</v>
      </c>
      <c r="AK25" s="53">
        <f>Crane!AK7</f>
        <v>4990</v>
      </c>
      <c r="AL25" s="53">
        <f>Crane!AL7</f>
        <v>5010</v>
      </c>
      <c r="AM25" s="53">
        <f>Crane!AM7</f>
        <v>5030</v>
      </c>
      <c r="AO25" s="48"/>
      <c r="AP25" s="48"/>
      <c r="AQ25" s="48"/>
      <c r="AR25" s="48"/>
      <c r="AS25" s="48"/>
      <c r="AT25" s="48"/>
      <c r="AW25" s="53">
        <f>Crane!AW7</f>
        <v>5060</v>
      </c>
      <c r="AX25" s="53">
        <f>Crane!AX7</f>
        <v>5080</v>
      </c>
      <c r="AY25" s="53">
        <f>Crane!AY7</f>
        <v>5110</v>
      </c>
      <c r="AZ25" s="53">
        <f>Crane!AZ7</f>
        <v>5130</v>
      </c>
      <c r="BA25" s="53">
        <f>Crane!BA7</f>
        <v>5150</v>
      </c>
      <c r="BB25" s="53">
        <f>Crane!BB7</f>
        <v>5180</v>
      </c>
      <c r="BC25" s="53">
        <f>Crane!BC7</f>
        <v>5200</v>
      </c>
      <c r="BD25" s="53">
        <f>Crane!BD7</f>
        <v>5230</v>
      </c>
      <c r="BE25" s="53">
        <f>Crane!BE7</f>
        <v>5250</v>
      </c>
      <c r="BF25" s="53">
        <f>Crane!BF7</f>
        <v>5270</v>
      </c>
      <c r="BG25" s="53">
        <f>Crane!BG7</f>
        <v>5300</v>
      </c>
      <c r="BH25" s="53">
        <f>Crane!BH7</f>
        <v>5320</v>
      </c>
      <c r="BJ25" s="48"/>
      <c r="BK25" s="48"/>
      <c r="BL25" s="48"/>
      <c r="BM25" s="48"/>
      <c r="BN25" s="48"/>
      <c r="BO25" s="48"/>
    </row>
    <row r="26" spans="1:67" ht="18" customHeight="1" x14ac:dyDescent="0.25">
      <c r="D26" s="38"/>
      <c r="E26" s="38"/>
    </row>
    <row r="27" spans="1:67" ht="18" customHeight="1" x14ac:dyDescent="0.25">
      <c r="D27" s="38"/>
      <c r="E27" s="38"/>
    </row>
    <row r="28" spans="1:67" ht="18" customHeight="1" x14ac:dyDescent="0.25">
      <c r="D28" s="38"/>
      <c r="E28" s="38"/>
    </row>
    <row r="29" spans="1:67" ht="18" customHeight="1" x14ac:dyDescent="0.25">
      <c r="B29" s="38" t="s">
        <v>96</v>
      </c>
      <c r="C29" s="38"/>
      <c r="D29" s="38"/>
      <c r="E29" s="38"/>
    </row>
    <row r="30" spans="1:67" ht="18" customHeight="1" x14ac:dyDescent="0.25">
      <c r="B30" s="38"/>
      <c r="C30" s="38" t="s">
        <v>129</v>
      </c>
      <c r="E30" s="38"/>
      <c r="G30" s="87">
        <v>13000</v>
      </c>
      <c r="H30" s="87">
        <v>13360</v>
      </c>
      <c r="I30" s="87">
        <v>13725.15</v>
      </c>
      <c r="J30" s="87">
        <v>14083.799999999997</v>
      </c>
      <c r="K30" s="87">
        <v>14466.55</v>
      </c>
      <c r="L30" s="87">
        <v>14832.400000000001</v>
      </c>
      <c r="M30" s="87">
        <v>15196.5</v>
      </c>
      <c r="N30" s="87">
        <v>15606.400000000001</v>
      </c>
      <c r="O30" s="87">
        <v>15983.050000000001</v>
      </c>
      <c r="P30" s="87">
        <v>16363.199999999999</v>
      </c>
      <c r="Q30" s="87">
        <v>16719.599999999999</v>
      </c>
      <c r="R30" s="87">
        <v>17095.5</v>
      </c>
      <c r="AB30" s="58">
        <f>R20*AB31</f>
        <v>16708.5252</v>
      </c>
      <c r="AC30" s="59">
        <f t="shared" ref="AC30:AM30" si="18">AB20*AC31</f>
        <v>18308.572099999994</v>
      </c>
      <c r="AD30" s="59">
        <f t="shared" si="18"/>
        <v>18550.143599999999</v>
      </c>
      <c r="AE30" s="59">
        <f t="shared" si="18"/>
        <v>18464.992899999997</v>
      </c>
      <c r="AF30" s="59">
        <f t="shared" si="18"/>
        <v>18752.000000000004</v>
      </c>
      <c r="AG30" s="59">
        <f t="shared" si="18"/>
        <v>18852.55</v>
      </c>
      <c r="AH30" s="59">
        <f t="shared" si="18"/>
        <v>18945.849999999999</v>
      </c>
      <c r="AI30" s="59">
        <f t="shared" si="18"/>
        <v>19056.25</v>
      </c>
      <c r="AJ30" s="59">
        <f t="shared" si="18"/>
        <v>19165.699999999997</v>
      </c>
      <c r="AK30" s="59">
        <f t="shared" si="18"/>
        <v>19276.099999999999</v>
      </c>
      <c r="AL30" s="59">
        <f t="shared" si="18"/>
        <v>19395.95</v>
      </c>
      <c r="AM30" s="59">
        <f t="shared" si="18"/>
        <v>19515.25</v>
      </c>
      <c r="AW30" s="58">
        <f>AM20*AW31</f>
        <v>19622.650000000001</v>
      </c>
      <c r="AX30" s="59">
        <f t="shared" ref="AX30:BH30" si="19">AW20*AX31</f>
        <v>21286.899999999998</v>
      </c>
      <c r="AY30" s="59">
        <f t="shared" si="19"/>
        <v>21407.200000000001</v>
      </c>
      <c r="AZ30" s="59">
        <f t="shared" si="19"/>
        <v>21512.75</v>
      </c>
      <c r="BA30" s="59">
        <f t="shared" si="19"/>
        <v>21633.05</v>
      </c>
      <c r="BB30" s="59">
        <f t="shared" si="19"/>
        <v>21760.35</v>
      </c>
      <c r="BC30" s="59">
        <f t="shared" si="19"/>
        <v>21886.9</v>
      </c>
      <c r="BD30" s="59">
        <f t="shared" si="19"/>
        <v>22031</v>
      </c>
      <c r="BE30" s="59">
        <f t="shared" si="19"/>
        <v>22168.75</v>
      </c>
      <c r="BF30" s="59">
        <f t="shared" si="19"/>
        <v>22312.850000000002</v>
      </c>
      <c r="BG30" s="59">
        <f t="shared" si="19"/>
        <v>22461.15</v>
      </c>
      <c r="BH30" s="59">
        <f t="shared" si="19"/>
        <v>22628.3</v>
      </c>
    </row>
    <row r="31" spans="1:67" ht="18" customHeight="1" x14ac:dyDescent="0.25">
      <c r="B31" s="38"/>
      <c r="C31" s="38"/>
      <c r="D31" s="38"/>
      <c r="E31" s="44" t="s">
        <v>130</v>
      </c>
      <c r="H31" s="60">
        <f t="shared" ref="H31:R31" si="20">H30/G20</f>
        <v>0.86467092892911723</v>
      </c>
      <c r="I31" s="60">
        <f t="shared" si="20"/>
        <v>0.89172859526844162</v>
      </c>
      <c r="J31" s="60">
        <f t="shared" si="20"/>
        <v>0.897936009559826</v>
      </c>
      <c r="K31" s="60">
        <f t="shared" si="20"/>
        <v>0.91395714410281814</v>
      </c>
      <c r="L31" s="60">
        <f t="shared" si="20"/>
        <v>0.93537443869824244</v>
      </c>
      <c r="M31" s="60">
        <f t="shared" si="20"/>
        <v>0.94836843590451947</v>
      </c>
      <c r="N31" s="60">
        <f t="shared" si="20"/>
        <v>0.97372237979761167</v>
      </c>
      <c r="O31" s="60">
        <f t="shared" si="20"/>
        <v>0.98443607310608949</v>
      </c>
      <c r="P31" s="60">
        <f t="shared" si="20"/>
        <v>1.0004437959189789</v>
      </c>
      <c r="Q31" s="60">
        <f t="shared" si="20"/>
        <v>1.0210777911030666</v>
      </c>
      <c r="R31" s="60">
        <f t="shared" si="20"/>
        <v>1.0196616995633292</v>
      </c>
      <c r="AB31" s="47">
        <v>1</v>
      </c>
      <c r="AC31" s="47">
        <v>1</v>
      </c>
      <c r="AD31" s="47">
        <v>1</v>
      </c>
      <c r="AE31" s="47">
        <v>1</v>
      </c>
      <c r="AF31" s="47">
        <v>1</v>
      </c>
      <c r="AG31" s="47">
        <v>1</v>
      </c>
      <c r="AH31" s="47">
        <v>1</v>
      </c>
      <c r="AI31" s="47">
        <v>1</v>
      </c>
      <c r="AJ31" s="47">
        <v>1</v>
      </c>
      <c r="AK31" s="47">
        <v>1</v>
      </c>
      <c r="AL31" s="47">
        <v>1</v>
      </c>
      <c r="AM31" s="47">
        <v>1</v>
      </c>
      <c r="AW31" s="47">
        <v>1</v>
      </c>
      <c r="AX31" s="47">
        <v>1</v>
      </c>
      <c r="AY31" s="47">
        <v>1</v>
      </c>
      <c r="AZ31" s="47">
        <v>1</v>
      </c>
      <c r="BA31" s="47">
        <v>1</v>
      </c>
      <c r="BB31" s="47">
        <v>1</v>
      </c>
      <c r="BC31" s="47">
        <v>1</v>
      </c>
      <c r="BD31" s="47">
        <v>1</v>
      </c>
      <c r="BE31" s="47">
        <v>1</v>
      </c>
      <c r="BF31" s="47">
        <v>1</v>
      </c>
      <c r="BG31" s="47">
        <v>1</v>
      </c>
      <c r="BH31" s="47">
        <v>1</v>
      </c>
    </row>
    <row r="32" spans="1:67" ht="18" customHeight="1" x14ac:dyDescent="0.25">
      <c r="B32" s="38"/>
      <c r="C32" s="38"/>
      <c r="D32" s="38"/>
      <c r="E32" s="38"/>
    </row>
    <row r="33" spans="2:60" ht="18" customHeight="1" x14ac:dyDescent="0.25">
      <c r="B33" s="38"/>
      <c r="C33" s="38"/>
      <c r="D33" s="38"/>
      <c r="E33" s="38"/>
    </row>
    <row r="34" spans="2:60" ht="18" customHeight="1" x14ac:dyDescent="0.25">
      <c r="B34" s="38" t="s">
        <v>97</v>
      </c>
      <c r="C34" s="38"/>
      <c r="D34" s="38"/>
      <c r="E34" s="38"/>
    </row>
    <row r="35" spans="2:60" ht="18" customHeight="1" x14ac:dyDescent="0.25">
      <c r="B35" s="38"/>
      <c r="C35" s="7" t="str">
        <f ca="1">Clavin!$A$1</f>
        <v>Clavin</v>
      </c>
      <c r="D35" s="38"/>
      <c r="E35" s="38"/>
    </row>
    <row r="36" spans="2:60" ht="18" customHeight="1" x14ac:dyDescent="0.25">
      <c r="B36" s="38"/>
      <c r="C36" s="38"/>
      <c r="D36" s="38" t="s">
        <v>133</v>
      </c>
      <c r="E36" s="38"/>
      <c r="G36" s="87">
        <v>54450</v>
      </c>
      <c r="H36" s="87">
        <v>54900</v>
      </c>
      <c r="I36" s="87">
        <v>55350</v>
      </c>
      <c r="J36" s="87">
        <v>55800</v>
      </c>
      <c r="K36" s="87">
        <v>56250</v>
      </c>
      <c r="L36" s="87">
        <v>56700</v>
      </c>
      <c r="M36" s="87">
        <v>57150</v>
      </c>
      <c r="N36" s="87">
        <v>57600</v>
      </c>
      <c r="O36" s="87">
        <v>58050</v>
      </c>
      <c r="P36" s="87">
        <v>58500</v>
      </c>
      <c r="Q36" s="87">
        <v>58950</v>
      </c>
      <c r="R36" s="87">
        <v>60000</v>
      </c>
      <c r="AB36" s="59">
        <f t="shared" ref="AB36:AL36" si="21">MROUND(AC23*AB37,10)</f>
        <v>59970</v>
      </c>
      <c r="AC36" s="59">
        <f t="shared" si="21"/>
        <v>60480</v>
      </c>
      <c r="AD36" s="59">
        <f t="shared" si="21"/>
        <v>60510</v>
      </c>
      <c r="AE36" s="59">
        <f t="shared" si="21"/>
        <v>60720</v>
      </c>
      <c r="AF36" s="59">
        <f t="shared" si="21"/>
        <v>60960</v>
      </c>
      <c r="AG36" s="59">
        <f t="shared" si="21"/>
        <v>61260</v>
      </c>
      <c r="AH36" s="59">
        <f t="shared" si="21"/>
        <v>61560</v>
      </c>
      <c r="AI36" s="59">
        <f t="shared" si="21"/>
        <v>61860</v>
      </c>
      <c r="AJ36" s="59">
        <f t="shared" si="21"/>
        <v>62220</v>
      </c>
      <c r="AK36" s="59">
        <f t="shared" si="21"/>
        <v>62610</v>
      </c>
      <c r="AL36" s="59">
        <f t="shared" si="21"/>
        <v>62970</v>
      </c>
      <c r="AM36" s="58">
        <f>MROUND(AW23*AM37,10)</f>
        <v>64170</v>
      </c>
      <c r="AW36" s="59">
        <f>MROUND(AX23*AW37,10)</f>
        <v>64410</v>
      </c>
      <c r="AX36" s="59">
        <f t="shared" ref="AX36" si="22">MROUND(AY23*AX37,10)</f>
        <v>64500</v>
      </c>
      <c r="AY36" s="59">
        <f t="shared" ref="AY36" si="23">MROUND(AZ23*AY37,10)</f>
        <v>64740</v>
      </c>
      <c r="AZ36" s="59">
        <f t="shared" ref="AZ36" si="24">MROUND(BA23*AZ37,10)</f>
        <v>64980</v>
      </c>
      <c r="BA36" s="59">
        <f t="shared" ref="BA36" si="25">MROUND(BB23*BA37,10)</f>
        <v>65220</v>
      </c>
      <c r="BB36" s="59">
        <f t="shared" ref="BB36" si="26">MROUND(BC23*BB37,10)</f>
        <v>65550</v>
      </c>
      <c r="BC36" s="59">
        <f t="shared" ref="BC36" si="27">MROUND(BD23*BC37,10)</f>
        <v>65850</v>
      </c>
      <c r="BD36" s="59">
        <f t="shared" ref="BD36" si="28">MROUND(BE23*BD37,10)</f>
        <v>66180</v>
      </c>
      <c r="BE36" s="59">
        <f t="shared" ref="BE36" si="29">MROUND(BF23*BE37,10)</f>
        <v>66570</v>
      </c>
      <c r="BF36" s="59">
        <f t="shared" ref="BF36" si="30">MROUND(BG23*BF37,10)</f>
        <v>66990</v>
      </c>
      <c r="BG36" s="59">
        <f t="shared" ref="BG36" si="31">MROUND(BH23*BG37,10)</f>
        <v>67380</v>
      </c>
      <c r="BH36" s="58">
        <f>MROUND(BH23*BH37,10)</f>
        <v>67380</v>
      </c>
    </row>
    <row r="37" spans="2:60" ht="18" customHeight="1" x14ac:dyDescent="0.25">
      <c r="B37" s="38"/>
      <c r="C37" s="38"/>
      <c r="D37" s="38" t="s">
        <v>132</v>
      </c>
      <c r="E37" s="38"/>
      <c r="G37" s="63">
        <f t="shared" ref="G37:Q37" si="32">G36/H23</f>
        <v>3.001653803748622</v>
      </c>
      <c r="H37" s="63">
        <f t="shared" si="32"/>
        <v>3.0065717415115008</v>
      </c>
      <c r="I37" s="63">
        <f t="shared" si="32"/>
        <v>3.0130647795318453</v>
      </c>
      <c r="J37" s="63">
        <f t="shared" si="32"/>
        <v>3.011332973556395</v>
      </c>
      <c r="K37" s="63">
        <f t="shared" si="32"/>
        <v>3.006413682522715</v>
      </c>
      <c r="L37" s="63">
        <f t="shared" si="32"/>
        <v>3.0015881418740076</v>
      </c>
      <c r="M37" s="63">
        <f t="shared" si="32"/>
        <v>3.0078947368421054</v>
      </c>
      <c r="N37" s="63">
        <f t="shared" si="32"/>
        <v>3.003128258602711</v>
      </c>
      <c r="O37" s="63">
        <f t="shared" si="32"/>
        <v>3.0031039834454218</v>
      </c>
      <c r="P37" s="63">
        <f t="shared" si="32"/>
        <v>3.0015392508978964</v>
      </c>
      <c r="Q37" s="63">
        <f t="shared" si="32"/>
        <v>2.9954268292682928</v>
      </c>
      <c r="R37" s="64">
        <f>R36/AB23</f>
        <v>2.982107355864811</v>
      </c>
      <c r="AB37" s="46">
        <v>3</v>
      </c>
      <c r="AC37" s="46">
        <v>3</v>
      </c>
      <c r="AD37" s="46">
        <v>3</v>
      </c>
      <c r="AE37" s="46">
        <v>3</v>
      </c>
      <c r="AF37" s="46">
        <v>3</v>
      </c>
      <c r="AG37" s="46">
        <v>3</v>
      </c>
      <c r="AH37" s="46">
        <v>3</v>
      </c>
      <c r="AI37" s="46">
        <v>3</v>
      </c>
      <c r="AJ37" s="46">
        <v>3</v>
      </c>
      <c r="AK37" s="46">
        <v>3</v>
      </c>
      <c r="AL37" s="46">
        <v>3</v>
      </c>
      <c r="AM37" s="46">
        <v>3</v>
      </c>
      <c r="AW37" s="46">
        <v>3</v>
      </c>
      <c r="AX37" s="46">
        <v>3</v>
      </c>
      <c r="AY37" s="46">
        <v>3</v>
      </c>
      <c r="AZ37" s="46">
        <v>3</v>
      </c>
      <c r="BA37" s="46">
        <v>3</v>
      </c>
      <c r="BB37" s="46">
        <v>3</v>
      </c>
      <c r="BC37" s="46">
        <v>3</v>
      </c>
      <c r="BD37" s="46">
        <v>3</v>
      </c>
      <c r="BE37" s="46">
        <v>3</v>
      </c>
      <c r="BF37" s="46">
        <v>3</v>
      </c>
      <c r="BG37" s="46">
        <v>3</v>
      </c>
      <c r="BH37" s="46">
        <v>3</v>
      </c>
    </row>
    <row r="38" spans="2:60" ht="18" customHeight="1" x14ac:dyDescent="0.25">
      <c r="B38" s="38"/>
      <c r="C38" s="38"/>
      <c r="D38" s="38" t="s">
        <v>134</v>
      </c>
      <c r="E38" s="38"/>
      <c r="G38" s="13">
        <f>Clavin!G97</f>
        <v>100.2</v>
      </c>
      <c r="H38" s="13">
        <f>Clavin!H97</f>
        <v>99.259999999999991</v>
      </c>
      <c r="I38" s="13">
        <f>Clavin!I97</f>
        <v>99.81</v>
      </c>
      <c r="J38" s="13">
        <f>Clavin!J97</f>
        <v>100.83</v>
      </c>
      <c r="K38" s="13">
        <f>Clavin!K97</f>
        <v>99.61999999999999</v>
      </c>
      <c r="L38" s="13">
        <f>Clavin!L97</f>
        <v>100.45</v>
      </c>
      <c r="M38" s="13">
        <f>Clavin!M97</f>
        <v>100.72</v>
      </c>
      <c r="N38" s="13">
        <f>Clavin!N97</f>
        <v>99.77</v>
      </c>
      <c r="O38" s="13">
        <f>Clavin!O97</f>
        <v>99.940000000000012</v>
      </c>
      <c r="P38" s="13">
        <f>Clavin!P97</f>
        <v>99.06</v>
      </c>
      <c r="Q38" s="13">
        <f>Clavin!Q97</f>
        <v>99.38</v>
      </c>
      <c r="R38" s="13">
        <f>Clavin!R97</f>
        <v>99.64</v>
      </c>
      <c r="AB38" s="13">
        <f>Clavin!AB97</f>
        <v>105</v>
      </c>
      <c r="AC38" s="13">
        <f>Clavin!AC97</f>
        <v>105</v>
      </c>
      <c r="AD38" s="13">
        <f>Clavin!AD97</f>
        <v>105</v>
      </c>
      <c r="AE38" s="13">
        <f>Clavin!AE97</f>
        <v>105</v>
      </c>
      <c r="AF38" s="13">
        <f>Clavin!AF97</f>
        <v>105</v>
      </c>
      <c r="AG38" s="13">
        <f>Clavin!AG97</f>
        <v>105</v>
      </c>
      <c r="AH38" s="13">
        <f>Clavin!AH97</f>
        <v>105</v>
      </c>
      <c r="AI38" s="13">
        <f>Clavin!AI97</f>
        <v>105</v>
      </c>
      <c r="AJ38" s="13">
        <f>Clavin!AJ97</f>
        <v>105</v>
      </c>
      <c r="AK38" s="13">
        <f>Clavin!AK97</f>
        <v>105</v>
      </c>
      <c r="AL38" s="13">
        <f>Clavin!AL97</f>
        <v>105</v>
      </c>
      <c r="AM38" s="13">
        <f>Clavin!AM97</f>
        <v>105</v>
      </c>
      <c r="AW38" s="13">
        <f>Clavin!AW97</f>
        <v>109</v>
      </c>
      <c r="AX38" s="13">
        <f>Clavin!AX97</f>
        <v>105</v>
      </c>
      <c r="AY38" s="13">
        <f>Clavin!AY97</f>
        <v>105</v>
      </c>
      <c r="AZ38" s="13">
        <f>Clavin!AZ97</f>
        <v>105</v>
      </c>
      <c r="BA38" s="13">
        <f>Clavin!BA97</f>
        <v>105</v>
      </c>
      <c r="BB38" s="13">
        <f>Clavin!BB97</f>
        <v>105</v>
      </c>
      <c r="BC38" s="13">
        <f>Clavin!BC97</f>
        <v>105</v>
      </c>
      <c r="BD38" s="13">
        <f>Clavin!BD97</f>
        <v>105</v>
      </c>
      <c r="BE38" s="13">
        <f>Clavin!BE97</f>
        <v>105</v>
      </c>
      <c r="BF38" s="13">
        <f>Clavin!BF97</f>
        <v>105</v>
      </c>
      <c r="BG38" s="13">
        <f>Clavin!BG97</f>
        <v>105</v>
      </c>
      <c r="BH38" s="13">
        <f>Clavin!BH97</f>
        <v>105</v>
      </c>
    </row>
    <row r="39" spans="2:60" ht="18" customHeight="1" x14ac:dyDescent="0.25">
      <c r="B39" s="38"/>
      <c r="C39" s="38"/>
      <c r="D39" s="38" t="s">
        <v>135</v>
      </c>
      <c r="E39" s="38"/>
      <c r="G39" s="59">
        <f>G36*G38/1000</f>
        <v>5455.89</v>
      </c>
      <c r="H39" s="59">
        <f t="shared" ref="H39:R39" si="33">H36*H38/1000</f>
        <v>5449.3739999999989</v>
      </c>
      <c r="I39" s="59">
        <f t="shared" si="33"/>
        <v>5524.4835000000003</v>
      </c>
      <c r="J39" s="59">
        <f t="shared" si="33"/>
        <v>5626.3140000000003</v>
      </c>
      <c r="K39" s="59">
        <f t="shared" si="33"/>
        <v>5603.6249999999991</v>
      </c>
      <c r="L39" s="59">
        <f t="shared" si="33"/>
        <v>5695.5150000000003</v>
      </c>
      <c r="M39" s="59">
        <f t="shared" si="33"/>
        <v>5756.1480000000001</v>
      </c>
      <c r="N39" s="59">
        <f t="shared" si="33"/>
        <v>5746.7520000000004</v>
      </c>
      <c r="O39" s="59">
        <f t="shared" si="33"/>
        <v>5801.5170000000007</v>
      </c>
      <c r="P39" s="59">
        <f t="shared" si="33"/>
        <v>5795.01</v>
      </c>
      <c r="Q39" s="59">
        <f t="shared" si="33"/>
        <v>5858.451</v>
      </c>
      <c r="R39" s="59">
        <f t="shared" si="33"/>
        <v>5978.4</v>
      </c>
      <c r="AB39" s="59">
        <f>AB36*AB38/1000</f>
        <v>6296.85</v>
      </c>
      <c r="AC39" s="59">
        <f t="shared" ref="AC39" si="34">AC36*AC38/1000</f>
        <v>6350.4</v>
      </c>
      <c r="AD39" s="59">
        <f t="shared" ref="AD39" si="35">AD36*AD38/1000</f>
        <v>6353.55</v>
      </c>
      <c r="AE39" s="59">
        <f t="shared" ref="AE39" si="36">AE36*AE38/1000</f>
        <v>6375.6</v>
      </c>
      <c r="AF39" s="59">
        <f t="shared" ref="AF39" si="37">AF36*AF38/1000</f>
        <v>6400.8</v>
      </c>
      <c r="AG39" s="59">
        <f t="shared" ref="AG39" si="38">AG36*AG38/1000</f>
        <v>6432.3</v>
      </c>
      <c r="AH39" s="59">
        <f t="shared" ref="AH39" si="39">AH36*AH38/1000</f>
        <v>6463.8</v>
      </c>
      <c r="AI39" s="59">
        <f t="shared" ref="AI39" si="40">AI36*AI38/1000</f>
        <v>6495.3</v>
      </c>
      <c r="AJ39" s="59">
        <f t="shared" ref="AJ39" si="41">AJ36*AJ38/1000</f>
        <v>6533.1</v>
      </c>
      <c r="AK39" s="59">
        <f t="shared" ref="AK39" si="42">AK36*AK38/1000</f>
        <v>6574.05</v>
      </c>
      <c r="AL39" s="59">
        <f t="shared" ref="AL39" si="43">AL36*AL38/1000</f>
        <v>6611.85</v>
      </c>
      <c r="AM39" s="59">
        <f t="shared" ref="AM39" si="44">AM36*AM38/1000</f>
        <v>6737.85</v>
      </c>
      <c r="AW39" s="59">
        <f>AW36*AW38/1000</f>
        <v>7020.69</v>
      </c>
      <c r="AX39" s="59">
        <f t="shared" ref="AX39" si="45">AX36*AX38/1000</f>
        <v>6772.5</v>
      </c>
      <c r="AY39" s="59">
        <f t="shared" ref="AY39" si="46">AY36*AY38/1000</f>
        <v>6797.7</v>
      </c>
      <c r="AZ39" s="59">
        <f t="shared" ref="AZ39" si="47">AZ36*AZ38/1000</f>
        <v>6822.9</v>
      </c>
      <c r="BA39" s="59">
        <f t="shared" ref="BA39" si="48">BA36*BA38/1000</f>
        <v>6848.1</v>
      </c>
      <c r="BB39" s="59">
        <f t="shared" ref="BB39" si="49">BB36*BB38/1000</f>
        <v>6882.75</v>
      </c>
      <c r="BC39" s="59">
        <f t="shared" ref="BC39" si="50">BC36*BC38/1000</f>
        <v>6914.25</v>
      </c>
      <c r="BD39" s="59">
        <f t="shared" ref="BD39" si="51">BD36*BD38/1000</f>
        <v>6948.9</v>
      </c>
      <c r="BE39" s="59">
        <f t="shared" ref="BE39" si="52">BE36*BE38/1000</f>
        <v>6989.85</v>
      </c>
      <c r="BF39" s="59">
        <f t="shared" ref="BF39" si="53">BF36*BF38/1000</f>
        <v>7033.95</v>
      </c>
      <c r="BG39" s="59">
        <f t="shared" ref="BG39" si="54">BG36*BG38/1000</f>
        <v>7074.9</v>
      </c>
      <c r="BH39" s="59">
        <f t="shared" ref="BH39" si="55">BH36*BH38/1000</f>
        <v>7074.9</v>
      </c>
    </row>
    <row r="40" spans="2:60" ht="18" customHeight="1" x14ac:dyDescent="0.25">
      <c r="B40" s="38"/>
      <c r="C40" s="38"/>
      <c r="D40" s="38"/>
      <c r="E40" s="38"/>
    </row>
    <row r="41" spans="2:60" ht="18" customHeight="1" x14ac:dyDescent="0.25">
      <c r="B41" s="38"/>
      <c r="C41" s="7" t="s">
        <v>136</v>
      </c>
      <c r="D41" s="38"/>
      <c r="E41" s="38"/>
    </row>
    <row r="42" spans="2:60" ht="18" customHeight="1" x14ac:dyDescent="0.25">
      <c r="B42" s="38"/>
      <c r="C42" s="38"/>
      <c r="D42" s="38" t="s">
        <v>133</v>
      </c>
      <c r="E42" s="38"/>
      <c r="G42" s="87">
        <v>17400</v>
      </c>
      <c r="H42" s="87">
        <v>18000</v>
      </c>
      <c r="I42" s="87">
        <v>18600</v>
      </c>
      <c r="J42" s="87">
        <v>19200</v>
      </c>
      <c r="K42" s="87">
        <v>19800</v>
      </c>
      <c r="L42" s="87">
        <v>20400</v>
      </c>
      <c r="M42" s="87">
        <v>21000</v>
      </c>
      <c r="N42" s="87">
        <v>21600</v>
      </c>
      <c r="O42" s="87">
        <v>22200</v>
      </c>
      <c r="P42" s="87">
        <v>22800</v>
      </c>
      <c r="Q42" s="87">
        <v>23400</v>
      </c>
      <c r="R42" s="87">
        <v>24000</v>
      </c>
      <c r="AB42" s="59">
        <f>MROUND(AC24*AB43,10)</f>
        <v>24060</v>
      </c>
      <c r="AC42" s="59">
        <f t="shared" ref="AC42:AL42" si="56">MROUND(AD24*AC43,10)</f>
        <v>24240</v>
      </c>
      <c r="AD42" s="59">
        <f t="shared" si="56"/>
        <v>24540</v>
      </c>
      <c r="AE42" s="59">
        <f t="shared" si="56"/>
        <v>24750</v>
      </c>
      <c r="AF42" s="59">
        <f t="shared" si="56"/>
        <v>24930</v>
      </c>
      <c r="AG42" s="59">
        <f t="shared" si="56"/>
        <v>25140</v>
      </c>
      <c r="AH42" s="59">
        <f t="shared" si="56"/>
        <v>25320</v>
      </c>
      <c r="AI42" s="59">
        <f t="shared" si="56"/>
        <v>25530</v>
      </c>
      <c r="AJ42" s="59">
        <f t="shared" si="56"/>
        <v>25710</v>
      </c>
      <c r="AK42" s="59">
        <f t="shared" si="56"/>
        <v>25890</v>
      </c>
      <c r="AL42" s="59">
        <f t="shared" si="56"/>
        <v>26040</v>
      </c>
      <c r="AM42" s="58">
        <f>MROUND(AW24*AM43,10)</f>
        <v>26340</v>
      </c>
      <c r="AW42" s="59">
        <f>MROUND(AX24*AW43,10)</f>
        <v>26610</v>
      </c>
      <c r="AX42" s="59">
        <f t="shared" ref="AX42" si="57">MROUND(AY24*AX43,10)</f>
        <v>26910</v>
      </c>
      <c r="AY42" s="59">
        <f t="shared" ref="AY42" si="58">MROUND(AZ24*AY43,10)</f>
        <v>27180</v>
      </c>
      <c r="AZ42" s="59">
        <f t="shared" ref="AZ42" si="59">MROUND(BA24*AZ43,10)</f>
        <v>27480</v>
      </c>
      <c r="BA42" s="59">
        <f t="shared" ref="BA42" si="60">MROUND(BB24*BA43,10)</f>
        <v>27750</v>
      </c>
      <c r="BB42" s="59">
        <f t="shared" ref="BB42" si="61">MROUND(BC24*BB43,10)</f>
        <v>28050</v>
      </c>
      <c r="BC42" s="59">
        <f t="shared" ref="BC42" si="62">MROUND(BD24*BC43,10)</f>
        <v>28320</v>
      </c>
      <c r="BD42" s="59">
        <f t="shared" ref="BD42" si="63">MROUND(BE24*BD43,10)</f>
        <v>28620</v>
      </c>
      <c r="BE42" s="59">
        <f t="shared" ref="BE42" si="64">MROUND(BF24*BE43,10)</f>
        <v>28890</v>
      </c>
      <c r="BF42" s="59">
        <f t="shared" ref="BF42" si="65">MROUND(BG24*BF43,10)</f>
        <v>29190</v>
      </c>
      <c r="BG42" s="59">
        <f t="shared" ref="BG42" si="66">MROUND(BH24*BG43,10)</f>
        <v>29460</v>
      </c>
      <c r="BH42" s="58">
        <f>MROUND(BH24*BH43,10)</f>
        <v>29460</v>
      </c>
    </row>
    <row r="43" spans="2:60" ht="18" customHeight="1" x14ac:dyDescent="0.25">
      <c r="B43" s="38"/>
      <c r="C43" s="38"/>
      <c r="D43" s="38" t="s">
        <v>132</v>
      </c>
      <c r="E43" s="38"/>
      <c r="G43" s="63">
        <f>G42/H24</f>
        <v>2.5072046109510087</v>
      </c>
      <c r="H43" s="63">
        <f t="shared" ref="H43:Q43" si="67">H42/I24</f>
        <v>2.4623803009575922</v>
      </c>
      <c r="I43" s="63">
        <f t="shared" si="67"/>
        <v>2.5237449118046134</v>
      </c>
      <c r="J43" s="63">
        <f t="shared" si="67"/>
        <v>2.6265389876880985</v>
      </c>
      <c r="K43" s="63">
        <f t="shared" si="67"/>
        <v>2.6435246995994661</v>
      </c>
      <c r="L43" s="63">
        <f t="shared" si="67"/>
        <v>2.7983539094650207</v>
      </c>
      <c r="M43" s="63">
        <f t="shared" si="67"/>
        <v>2.766798418972332</v>
      </c>
      <c r="N43" s="63">
        <f t="shared" si="67"/>
        <v>2.8272251308900525</v>
      </c>
      <c r="O43" s="63">
        <f t="shared" si="67"/>
        <v>2.9482071713147411</v>
      </c>
      <c r="P43" s="63">
        <f t="shared" si="67"/>
        <v>2.8428927680798006</v>
      </c>
      <c r="Q43" s="63">
        <f t="shared" si="67"/>
        <v>3</v>
      </c>
      <c r="R43" s="64">
        <f>R42/AB24</f>
        <v>3.0341340075853349</v>
      </c>
      <c r="AB43" s="46">
        <v>3</v>
      </c>
      <c r="AC43" s="46">
        <v>3</v>
      </c>
      <c r="AD43" s="46">
        <v>3</v>
      </c>
      <c r="AE43" s="46">
        <v>3</v>
      </c>
      <c r="AF43" s="46">
        <v>3</v>
      </c>
      <c r="AG43" s="46">
        <v>3</v>
      </c>
      <c r="AH43" s="46">
        <v>3</v>
      </c>
      <c r="AI43" s="46">
        <v>3</v>
      </c>
      <c r="AJ43" s="46">
        <v>3</v>
      </c>
      <c r="AK43" s="46">
        <v>3</v>
      </c>
      <c r="AL43" s="46">
        <v>3</v>
      </c>
      <c r="AM43" s="46">
        <v>3</v>
      </c>
      <c r="AW43" s="46">
        <v>3</v>
      </c>
      <c r="AX43" s="46">
        <v>3</v>
      </c>
      <c r="AY43" s="46">
        <v>3</v>
      </c>
      <c r="AZ43" s="46">
        <v>3</v>
      </c>
      <c r="BA43" s="46">
        <v>3</v>
      </c>
      <c r="BB43" s="46">
        <v>3</v>
      </c>
      <c r="BC43" s="46">
        <v>3</v>
      </c>
      <c r="BD43" s="46">
        <v>3</v>
      </c>
      <c r="BE43" s="46">
        <v>3</v>
      </c>
      <c r="BF43" s="46">
        <v>3</v>
      </c>
      <c r="BG43" s="46">
        <v>3</v>
      </c>
      <c r="BH43" s="46">
        <v>3</v>
      </c>
    </row>
    <row r="44" spans="2:60" ht="18" customHeight="1" x14ac:dyDescent="0.25">
      <c r="B44" s="38"/>
      <c r="C44" s="38"/>
      <c r="D44" s="38" t="s">
        <v>134</v>
      </c>
      <c r="E44" s="38"/>
      <c r="G44" s="13">
        <f>Peterson!G97</f>
        <v>359.92</v>
      </c>
      <c r="H44" s="13">
        <f>Peterson!H97</f>
        <v>360.14</v>
      </c>
      <c r="I44" s="13">
        <f>Peterson!I97</f>
        <v>360.17</v>
      </c>
      <c r="J44" s="13">
        <f>Peterson!J97</f>
        <v>359.00999999999993</v>
      </c>
      <c r="K44" s="13">
        <f>Peterson!K97</f>
        <v>360.53999999999996</v>
      </c>
      <c r="L44" s="13">
        <f>Peterson!L97</f>
        <v>360.07000000000005</v>
      </c>
      <c r="M44" s="13">
        <f>Peterson!M97</f>
        <v>360.71</v>
      </c>
      <c r="N44" s="13">
        <f>Peterson!N97</f>
        <v>359.62999999999994</v>
      </c>
      <c r="O44" s="13">
        <f>Peterson!O97</f>
        <v>359.56</v>
      </c>
      <c r="P44" s="13">
        <f>Peterson!P97</f>
        <v>360.15</v>
      </c>
      <c r="Q44" s="13">
        <f>Peterson!Q97</f>
        <v>360.15</v>
      </c>
      <c r="R44" s="13">
        <f>Peterson!R97</f>
        <v>359.59</v>
      </c>
      <c r="AB44" s="13">
        <f>Peterson!AB97</f>
        <v>390</v>
      </c>
      <c r="AC44" s="13">
        <f>Peterson!AC97</f>
        <v>390</v>
      </c>
      <c r="AD44" s="13">
        <f>Peterson!AD97</f>
        <v>390</v>
      </c>
      <c r="AE44" s="13">
        <f>Peterson!AE97</f>
        <v>390</v>
      </c>
      <c r="AF44" s="13">
        <f>Peterson!AF97</f>
        <v>390</v>
      </c>
      <c r="AG44" s="13">
        <f>Peterson!AG97</f>
        <v>390</v>
      </c>
      <c r="AH44" s="13">
        <f>Peterson!AH97</f>
        <v>390</v>
      </c>
      <c r="AI44" s="13">
        <f>Peterson!AI97</f>
        <v>390</v>
      </c>
      <c r="AJ44" s="13">
        <f>Peterson!AJ97</f>
        <v>390</v>
      </c>
      <c r="AK44" s="13">
        <f>Peterson!AK97</f>
        <v>390</v>
      </c>
      <c r="AL44" s="13">
        <f>Peterson!AL97</f>
        <v>390</v>
      </c>
      <c r="AM44" s="13">
        <f>Peterson!AM97</f>
        <v>390</v>
      </c>
      <c r="AW44" s="13">
        <f>Peterson!AW97</f>
        <v>420</v>
      </c>
      <c r="AX44" s="13">
        <f>Peterson!AX97</f>
        <v>420</v>
      </c>
      <c r="AY44" s="13">
        <f>Peterson!AY97</f>
        <v>420</v>
      </c>
      <c r="AZ44" s="13">
        <f>Peterson!AZ97</f>
        <v>420</v>
      </c>
      <c r="BA44" s="13">
        <f>Peterson!BA97</f>
        <v>420</v>
      </c>
      <c r="BB44" s="13">
        <f>Peterson!BB97</f>
        <v>420</v>
      </c>
      <c r="BC44" s="13">
        <f>Peterson!BC97</f>
        <v>420</v>
      </c>
      <c r="BD44" s="13">
        <f>Peterson!BD97</f>
        <v>420</v>
      </c>
      <c r="BE44" s="13">
        <f>Peterson!BE97</f>
        <v>420</v>
      </c>
      <c r="BF44" s="13">
        <f>Peterson!BF97</f>
        <v>420</v>
      </c>
      <c r="BG44" s="13">
        <f>Peterson!BG97</f>
        <v>420</v>
      </c>
      <c r="BH44" s="13">
        <f>Peterson!BH97</f>
        <v>420</v>
      </c>
    </row>
    <row r="45" spans="2:60" ht="18" customHeight="1" x14ac:dyDescent="0.25">
      <c r="B45" s="38"/>
      <c r="C45" s="38"/>
      <c r="D45" s="38" t="s">
        <v>135</v>
      </c>
      <c r="E45" s="38"/>
      <c r="G45" s="59">
        <f>G42*G44/1000</f>
        <v>6262.6080000000002</v>
      </c>
      <c r="H45" s="59">
        <f t="shared" ref="H45" si="68">H42*H44/1000</f>
        <v>6482.52</v>
      </c>
      <c r="I45" s="59">
        <f t="shared" ref="I45" si="69">I42*I44/1000</f>
        <v>6699.1620000000003</v>
      </c>
      <c r="J45" s="59">
        <f t="shared" ref="J45" si="70">J42*J44/1000</f>
        <v>6892.9919999999993</v>
      </c>
      <c r="K45" s="59">
        <f t="shared" ref="K45" si="71">K42*K44/1000</f>
        <v>7138.6919999999991</v>
      </c>
      <c r="L45" s="59">
        <f t="shared" ref="L45" si="72">L42*L44/1000</f>
        <v>7345.4280000000008</v>
      </c>
      <c r="M45" s="59">
        <f t="shared" ref="M45" si="73">M42*M44/1000</f>
        <v>7574.91</v>
      </c>
      <c r="N45" s="59">
        <f t="shared" ref="N45" si="74">N42*N44/1000</f>
        <v>7768.0079999999989</v>
      </c>
      <c r="O45" s="59">
        <f t="shared" ref="O45" si="75">O42*O44/1000</f>
        <v>7982.232</v>
      </c>
      <c r="P45" s="59">
        <f t="shared" ref="P45" si="76">P42*P44/1000</f>
        <v>8211.4199999999983</v>
      </c>
      <c r="Q45" s="59">
        <f t="shared" ref="Q45" si="77">Q42*Q44/1000</f>
        <v>8427.51</v>
      </c>
      <c r="R45" s="59">
        <f t="shared" ref="R45" si="78">R42*R44/1000</f>
        <v>8630.16</v>
      </c>
      <c r="AB45" s="59">
        <f>AB42*AB44/1000</f>
        <v>9383.4</v>
      </c>
      <c r="AC45" s="59">
        <f t="shared" ref="AC45" si="79">AC42*AC44/1000</f>
        <v>9453.6</v>
      </c>
      <c r="AD45" s="59">
        <f t="shared" ref="AD45" si="80">AD42*AD44/1000</f>
        <v>9570.6</v>
      </c>
      <c r="AE45" s="59">
        <f t="shared" ref="AE45" si="81">AE42*AE44/1000</f>
        <v>9652.5</v>
      </c>
      <c r="AF45" s="59">
        <f t="shared" ref="AF45" si="82">AF42*AF44/1000</f>
        <v>9722.7000000000007</v>
      </c>
      <c r="AG45" s="59">
        <f t="shared" ref="AG45" si="83">AG42*AG44/1000</f>
        <v>9804.6</v>
      </c>
      <c r="AH45" s="59">
        <f t="shared" ref="AH45" si="84">AH42*AH44/1000</f>
        <v>9874.7999999999993</v>
      </c>
      <c r="AI45" s="59">
        <f t="shared" ref="AI45" si="85">AI42*AI44/1000</f>
        <v>9956.7000000000007</v>
      </c>
      <c r="AJ45" s="59">
        <f t="shared" ref="AJ45" si="86">AJ42*AJ44/1000</f>
        <v>10026.9</v>
      </c>
      <c r="AK45" s="59">
        <f t="shared" ref="AK45" si="87">AK42*AK44/1000</f>
        <v>10097.1</v>
      </c>
      <c r="AL45" s="59">
        <f t="shared" ref="AL45" si="88">AL42*AL44/1000</f>
        <v>10155.6</v>
      </c>
      <c r="AM45" s="59">
        <f t="shared" ref="AM45" si="89">AM42*AM44/1000</f>
        <v>10272.6</v>
      </c>
      <c r="AW45" s="59">
        <f>AW42*AW44/1000</f>
        <v>11176.2</v>
      </c>
      <c r="AX45" s="59">
        <f t="shared" ref="AX45" si="90">AX42*AX44/1000</f>
        <v>11302.2</v>
      </c>
      <c r="AY45" s="59">
        <f t="shared" ref="AY45" si="91">AY42*AY44/1000</f>
        <v>11415.6</v>
      </c>
      <c r="AZ45" s="59">
        <f t="shared" ref="AZ45" si="92">AZ42*AZ44/1000</f>
        <v>11541.6</v>
      </c>
      <c r="BA45" s="59">
        <f t="shared" ref="BA45" si="93">BA42*BA44/1000</f>
        <v>11655</v>
      </c>
      <c r="BB45" s="59">
        <f t="shared" ref="BB45" si="94">BB42*BB44/1000</f>
        <v>11781</v>
      </c>
      <c r="BC45" s="59">
        <f t="shared" ref="BC45" si="95">BC42*BC44/1000</f>
        <v>11894.4</v>
      </c>
      <c r="BD45" s="59">
        <f t="shared" ref="BD45" si="96">BD42*BD44/1000</f>
        <v>12020.4</v>
      </c>
      <c r="BE45" s="59">
        <f t="shared" ref="BE45" si="97">BE42*BE44/1000</f>
        <v>12133.8</v>
      </c>
      <c r="BF45" s="59">
        <f t="shared" ref="BF45" si="98">BF42*BF44/1000</f>
        <v>12259.8</v>
      </c>
      <c r="BG45" s="59">
        <f t="shared" ref="BG45" si="99">BG42*BG44/1000</f>
        <v>12373.2</v>
      </c>
      <c r="BH45" s="59">
        <f t="shared" ref="BH45" si="100">BH42*BH44/1000</f>
        <v>12373.2</v>
      </c>
    </row>
    <row r="46" spans="2:60" ht="18" customHeight="1" x14ac:dyDescent="0.25">
      <c r="B46" s="38"/>
      <c r="C46" s="38"/>
      <c r="D46" s="38"/>
      <c r="E46" s="38"/>
    </row>
    <row r="47" spans="2:60" ht="18" customHeight="1" x14ac:dyDescent="0.25">
      <c r="B47" s="38"/>
      <c r="C47" s="7" t="s">
        <v>137</v>
      </c>
      <c r="D47" s="38"/>
      <c r="E47" s="38"/>
    </row>
    <row r="48" spans="2:60" ht="18" customHeight="1" x14ac:dyDescent="0.25">
      <c r="B48" s="38"/>
      <c r="C48" s="38"/>
      <c r="D48" s="38" t="s">
        <v>133</v>
      </c>
      <c r="E48" s="38"/>
      <c r="G48" s="87">
        <v>11700</v>
      </c>
      <c r="H48" s="87">
        <v>11940</v>
      </c>
      <c r="I48" s="87">
        <v>12300</v>
      </c>
      <c r="J48" s="87">
        <v>12540</v>
      </c>
      <c r="K48" s="87">
        <v>12750</v>
      </c>
      <c r="L48" s="87">
        <v>13200</v>
      </c>
      <c r="M48" s="87">
        <v>13440</v>
      </c>
      <c r="N48" s="87">
        <v>13680</v>
      </c>
      <c r="O48" s="87">
        <v>13770</v>
      </c>
      <c r="P48" s="87">
        <v>13950</v>
      </c>
      <c r="Q48" s="87">
        <v>14160</v>
      </c>
      <c r="R48" s="87">
        <v>14400</v>
      </c>
      <c r="AB48" s="59">
        <f>MROUND(AC25*AB49,10)</f>
        <v>14460</v>
      </c>
      <c r="AC48" s="59">
        <f t="shared" ref="AC48:AL48" si="101">MROUND(AD25*AC49,10)</f>
        <v>14430</v>
      </c>
      <c r="AD48" s="59">
        <f t="shared" si="101"/>
        <v>14520</v>
      </c>
      <c r="AE48" s="59">
        <f t="shared" si="101"/>
        <v>14610</v>
      </c>
      <c r="AF48" s="59">
        <f t="shared" si="101"/>
        <v>14670</v>
      </c>
      <c r="AG48" s="59">
        <f t="shared" si="101"/>
        <v>14730</v>
      </c>
      <c r="AH48" s="59">
        <f t="shared" si="101"/>
        <v>14820</v>
      </c>
      <c r="AI48" s="59">
        <f t="shared" si="101"/>
        <v>14880</v>
      </c>
      <c r="AJ48" s="59">
        <f t="shared" si="101"/>
        <v>14970</v>
      </c>
      <c r="AK48" s="59">
        <f t="shared" si="101"/>
        <v>15030</v>
      </c>
      <c r="AL48" s="59">
        <f t="shared" si="101"/>
        <v>15090</v>
      </c>
      <c r="AM48" s="58">
        <f>MROUND(AW25*AM49,10)</f>
        <v>15180</v>
      </c>
      <c r="AW48" s="59">
        <f>MROUND(AX25*AW49,10)</f>
        <v>15240</v>
      </c>
      <c r="AX48" s="59">
        <f t="shared" ref="AX48:BG48" si="102">MROUND(AY25*AX49,10)</f>
        <v>15330</v>
      </c>
      <c r="AY48" s="59">
        <f t="shared" si="102"/>
        <v>15390</v>
      </c>
      <c r="AZ48" s="59">
        <f t="shared" si="102"/>
        <v>15450</v>
      </c>
      <c r="BA48" s="59">
        <f t="shared" si="102"/>
        <v>15540</v>
      </c>
      <c r="BB48" s="59">
        <f t="shared" si="102"/>
        <v>15600</v>
      </c>
      <c r="BC48" s="59">
        <f t="shared" si="102"/>
        <v>15690</v>
      </c>
      <c r="BD48" s="59">
        <f t="shared" si="102"/>
        <v>15750</v>
      </c>
      <c r="BE48" s="59">
        <f t="shared" si="102"/>
        <v>15810</v>
      </c>
      <c r="BF48" s="59">
        <f t="shared" si="102"/>
        <v>15900</v>
      </c>
      <c r="BG48" s="59">
        <f t="shared" si="102"/>
        <v>15960</v>
      </c>
      <c r="BH48" s="58">
        <f>MROUND(BH25*BH49,10)</f>
        <v>15960</v>
      </c>
    </row>
    <row r="49" spans="2:60" ht="18" customHeight="1" x14ac:dyDescent="0.25">
      <c r="B49" s="38"/>
      <c r="C49" s="38"/>
      <c r="D49" s="38" t="s">
        <v>132</v>
      </c>
      <c r="E49" s="38"/>
      <c r="G49" s="63">
        <f>G48/H25</f>
        <v>2.5434782608695654</v>
      </c>
      <c r="H49" s="63">
        <f t="shared" ref="H49:Q49" si="103">H48/I25</f>
        <v>2.6013071895424837</v>
      </c>
      <c r="I49" s="63">
        <f t="shared" si="103"/>
        <v>2.6508620689655173</v>
      </c>
      <c r="J49" s="63">
        <f t="shared" si="103"/>
        <v>2.7025862068965516</v>
      </c>
      <c r="K49" s="63">
        <f t="shared" si="103"/>
        <v>2.7717391304347827</v>
      </c>
      <c r="L49" s="63">
        <f t="shared" si="103"/>
        <v>2.8025477707006368</v>
      </c>
      <c r="M49" s="63">
        <f t="shared" si="103"/>
        <v>2.9154013015184383</v>
      </c>
      <c r="N49" s="63">
        <f t="shared" si="103"/>
        <v>2.9546436285097193</v>
      </c>
      <c r="O49" s="63">
        <f t="shared" si="103"/>
        <v>2.9486081370449679</v>
      </c>
      <c r="P49" s="63">
        <f t="shared" si="103"/>
        <v>2.9680851063829787</v>
      </c>
      <c r="Q49" s="63">
        <f t="shared" si="103"/>
        <v>3</v>
      </c>
      <c r="R49" s="64">
        <f>R48/AB25</f>
        <v>3.01255230125523</v>
      </c>
      <c r="AB49" s="46">
        <v>3</v>
      </c>
      <c r="AC49" s="46">
        <v>3</v>
      </c>
      <c r="AD49" s="46">
        <v>3</v>
      </c>
      <c r="AE49" s="46">
        <v>3</v>
      </c>
      <c r="AF49" s="46">
        <v>3</v>
      </c>
      <c r="AG49" s="46">
        <v>3</v>
      </c>
      <c r="AH49" s="46">
        <v>3</v>
      </c>
      <c r="AI49" s="46">
        <v>3</v>
      </c>
      <c r="AJ49" s="46">
        <v>3</v>
      </c>
      <c r="AK49" s="46">
        <v>3</v>
      </c>
      <c r="AL49" s="46">
        <v>3</v>
      </c>
      <c r="AM49" s="46">
        <v>3</v>
      </c>
      <c r="AW49" s="46">
        <v>3</v>
      </c>
      <c r="AX49" s="46">
        <v>3</v>
      </c>
      <c r="AY49" s="46">
        <v>3</v>
      </c>
      <c r="AZ49" s="46">
        <v>3</v>
      </c>
      <c r="BA49" s="46">
        <v>3</v>
      </c>
      <c r="BB49" s="46">
        <v>3</v>
      </c>
      <c r="BC49" s="46">
        <v>3</v>
      </c>
      <c r="BD49" s="46">
        <v>3</v>
      </c>
      <c r="BE49" s="46">
        <v>3</v>
      </c>
      <c r="BF49" s="46">
        <v>3</v>
      </c>
      <c r="BG49" s="46">
        <v>3</v>
      </c>
      <c r="BH49" s="46">
        <v>3</v>
      </c>
    </row>
    <row r="50" spans="2:60" ht="18" customHeight="1" x14ac:dyDescent="0.25">
      <c r="B50" s="38"/>
      <c r="C50" s="38"/>
      <c r="D50" s="38" t="s">
        <v>134</v>
      </c>
      <c r="E50" s="38"/>
      <c r="G50" s="13">
        <f>Crane!G97</f>
        <v>75.37</v>
      </c>
      <c r="H50" s="13">
        <f>Crane!H97</f>
        <v>74.180000000000007</v>
      </c>
      <c r="I50" s="13">
        <f>Crane!I97</f>
        <v>74.47</v>
      </c>
      <c r="J50" s="13">
        <f>Crane!J97</f>
        <v>75.789999999999992</v>
      </c>
      <c r="K50" s="13">
        <f>Crane!K97</f>
        <v>75.34</v>
      </c>
      <c r="L50" s="13">
        <f>Crane!L97</f>
        <v>75.010000000000005</v>
      </c>
      <c r="M50" s="13">
        <f>Crane!M97</f>
        <v>74.84</v>
      </c>
      <c r="N50" s="13">
        <f>Crane!N97</f>
        <v>74.48</v>
      </c>
      <c r="O50" s="13">
        <f>Crane!O97</f>
        <v>75.44</v>
      </c>
      <c r="P50" s="13">
        <f>Crane!P97</f>
        <v>75.010000000000005</v>
      </c>
      <c r="Q50" s="13">
        <f>Crane!Q97</f>
        <v>74.41</v>
      </c>
      <c r="R50" s="13">
        <f>Crane!R97</f>
        <v>74.650000000000006</v>
      </c>
      <c r="AB50" s="13">
        <f>Crane!AB97</f>
        <v>77.5</v>
      </c>
      <c r="AC50" s="13">
        <f>Crane!AC97</f>
        <v>77.5</v>
      </c>
      <c r="AD50" s="13">
        <f>Crane!AD97</f>
        <v>77.5</v>
      </c>
      <c r="AE50" s="13">
        <f>Crane!AE97</f>
        <v>77.5</v>
      </c>
      <c r="AF50" s="13">
        <f>Crane!AF97</f>
        <v>77.5</v>
      </c>
      <c r="AG50" s="13">
        <f>Crane!AG97</f>
        <v>77.5</v>
      </c>
      <c r="AH50" s="13">
        <f>Crane!AH97</f>
        <v>77.5</v>
      </c>
      <c r="AI50" s="13">
        <f>Crane!AI97</f>
        <v>77.5</v>
      </c>
      <c r="AJ50" s="13">
        <f>Crane!AJ97</f>
        <v>77.5</v>
      </c>
      <c r="AK50" s="13">
        <f>Crane!AK97</f>
        <v>77.5</v>
      </c>
      <c r="AL50" s="13">
        <f>Crane!AL97</f>
        <v>77.5</v>
      </c>
      <c r="AM50" s="13">
        <f>Crane!AM97</f>
        <v>77.5</v>
      </c>
      <c r="AW50" s="13">
        <f>Crane!AW97</f>
        <v>80</v>
      </c>
      <c r="AX50" s="13">
        <f>Crane!AX97</f>
        <v>80</v>
      </c>
      <c r="AY50" s="13">
        <f>Crane!AY97</f>
        <v>80</v>
      </c>
      <c r="AZ50" s="13">
        <f>Crane!AZ97</f>
        <v>80</v>
      </c>
      <c r="BA50" s="13">
        <f>Crane!BA97</f>
        <v>80</v>
      </c>
      <c r="BB50" s="13">
        <f>Crane!BB97</f>
        <v>80</v>
      </c>
      <c r="BC50" s="13">
        <f>Crane!BC97</f>
        <v>80</v>
      </c>
      <c r="BD50" s="13">
        <f>Crane!BD97</f>
        <v>80</v>
      </c>
      <c r="BE50" s="13">
        <f>Crane!BE97</f>
        <v>80</v>
      </c>
      <c r="BF50" s="13">
        <f>Crane!BF97</f>
        <v>80</v>
      </c>
      <c r="BG50" s="13">
        <f>Crane!BG97</f>
        <v>80</v>
      </c>
      <c r="BH50" s="13">
        <f>Crane!BH97</f>
        <v>80</v>
      </c>
    </row>
    <row r="51" spans="2:60" ht="18" customHeight="1" x14ac:dyDescent="0.25">
      <c r="B51" s="38"/>
      <c r="C51" s="38"/>
      <c r="D51" s="38" t="s">
        <v>135</v>
      </c>
      <c r="E51" s="38"/>
      <c r="G51" s="59">
        <f>G48*G50/1000</f>
        <v>881.82899999999995</v>
      </c>
      <c r="H51" s="59">
        <f t="shared" ref="H51" si="104">H48*H50/1000</f>
        <v>885.70920000000012</v>
      </c>
      <c r="I51" s="59">
        <f t="shared" ref="I51" si="105">I48*I50/1000</f>
        <v>915.98099999999999</v>
      </c>
      <c r="J51" s="59">
        <f t="shared" ref="J51" si="106">J48*J50/1000</f>
        <v>950.40659999999991</v>
      </c>
      <c r="K51" s="59">
        <f t="shared" ref="K51" si="107">K48*K50/1000</f>
        <v>960.58500000000004</v>
      </c>
      <c r="L51" s="59">
        <f t="shared" ref="L51" si="108">L48*L50/1000</f>
        <v>990.13200000000006</v>
      </c>
      <c r="M51" s="59">
        <f t="shared" ref="M51" si="109">M48*M50/1000</f>
        <v>1005.8496000000001</v>
      </c>
      <c r="N51" s="59">
        <f t="shared" ref="N51" si="110">N48*N50/1000</f>
        <v>1018.8864</v>
      </c>
      <c r="O51" s="59">
        <f t="shared" ref="O51" si="111">O48*O50/1000</f>
        <v>1038.8088</v>
      </c>
      <c r="P51" s="59">
        <f t="shared" ref="P51" si="112">P48*P50/1000</f>
        <v>1046.3895000000002</v>
      </c>
      <c r="Q51" s="59">
        <f t="shared" ref="Q51" si="113">Q48*Q50/1000</f>
        <v>1053.6455999999998</v>
      </c>
      <c r="R51" s="59">
        <f t="shared" ref="R51" si="114">R48*R50/1000</f>
        <v>1074.96</v>
      </c>
      <c r="AB51" s="59">
        <f>AB48*AB50/1000</f>
        <v>1120.6500000000001</v>
      </c>
      <c r="AC51" s="59">
        <f t="shared" ref="AC51" si="115">AC48*AC50/1000</f>
        <v>1118.325</v>
      </c>
      <c r="AD51" s="59">
        <f t="shared" ref="AD51" si="116">AD48*AD50/1000</f>
        <v>1125.3</v>
      </c>
      <c r="AE51" s="59">
        <f t="shared" ref="AE51" si="117">AE48*AE50/1000</f>
        <v>1132.2750000000001</v>
      </c>
      <c r="AF51" s="59">
        <f t="shared" ref="AF51" si="118">AF48*AF50/1000</f>
        <v>1136.925</v>
      </c>
      <c r="AG51" s="59">
        <f t="shared" ref="AG51" si="119">AG48*AG50/1000</f>
        <v>1141.575</v>
      </c>
      <c r="AH51" s="59">
        <f t="shared" ref="AH51" si="120">AH48*AH50/1000</f>
        <v>1148.55</v>
      </c>
      <c r="AI51" s="59">
        <f t="shared" ref="AI51" si="121">AI48*AI50/1000</f>
        <v>1153.2</v>
      </c>
      <c r="AJ51" s="59">
        <f t="shared" ref="AJ51" si="122">AJ48*AJ50/1000</f>
        <v>1160.175</v>
      </c>
      <c r="AK51" s="59">
        <f t="shared" ref="AK51" si="123">AK48*AK50/1000</f>
        <v>1164.825</v>
      </c>
      <c r="AL51" s="59">
        <f t="shared" ref="AL51" si="124">AL48*AL50/1000</f>
        <v>1169.4749999999999</v>
      </c>
      <c r="AM51" s="59">
        <f t="shared" ref="AM51" si="125">AM48*AM50/1000</f>
        <v>1176.45</v>
      </c>
      <c r="AW51" s="59">
        <f>AW48*AW50/1000</f>
        <v>1219.2</v>
      </c>
      <c r="AX51" s="59">
        <f t="shared" ref="AX51" si="126">AX48*AX50/1000</f>
        <v>1226.4000000000001</v>
      </c>
      <c r="AY51" s="59">
        <f t="shared" ref="AY51" si="127">AY48*AY50/1000</f>
        <v>1231.2</v>
      </c>
      <c r="AZ51" s="59">
        <f t="shared" ref="AZ51" si="128">AZ48*AZ50/1000</f>
        <v>1236</v>
      </c>
      <c r="BA51" s="59">
        <f t="shared" ref="BA51" si="129">BA48*BA50/1000</f>
        <v>1243.2</v>
      </c>
      <c r="BB51" s="59">
        <f t="shared" ref="BB51" si="130">BB48*BB50/1000</f>
        <v>1248</v>
      </c>
      <c r="BC51" s="59">
        <f t="shared" ref="BC51" si="131">BC48*BC50/1000</f>
        <v>1255.2</v>
      </c>
      <c r="BD51" s="59">
        <f t="shared" ref="BD51" si="132">BD48*BD50/1000</f>
        <v>1260</v>
      </c>
      <c r="BE51" s="59">
        <f t="shared" ref="BE51" si="133">BE48*BE50/1000</f>
        <v>1264.8</v>
      </c>
      <c r="BF51" s="59">
        <f t="shared" ref="BF51" si="134">BF48*BF50/1000</f>
        <v>1272</v>
      </c>
      <c r="BG51" s="59">
        <f t="shared" ref="BG51" si="135">BG48*BG50/1000</f>
        <v>1276.8</v>
      </c>
      <c r="BH51" s="59">
        <f t="shared" ref="BH51" si="136">BH48*BH50/1000</f>
        <v>1276.8</v>
      </c>
    </row>
    <row r="52" spans="2:60" ht="18" customHeight="1" x14ac:dyDescent="0.25">
      <c r="B52" s="38"/>
      <c r="C52" s="38"/>
      <c r="D52" s="38"/>
      <c r="E52" s="38"/>
    </row>
    <row r="53" spans="2:60" ht="18" customHeight="1" x14ac:dyDescent="0.25">
      <c r="B53" s="38"/>
      <c r="C53" s="38" t="s">
        <v>138</v>
      </c>
      <c r="D53" s="38"/>
      <c r="E53" s="38"/>
      <c r="G53" s="59">
        <f>SUM(G39,G45,G51)</f>
        <v>12600.326999999999</v>
      </c>
      <c r="H53" s="59">
        <f t="shared" ref="H53:R53" si="137">SUM(H39,H45,H51)</f>
        <v>12817.6032</v>
      </c>
      <c r="I53" s="59">
        <f t="shared" si="137"/>
        <v>13139.6265</v>
      </c>
      <c r="J53" s="59">
        <f t="shared" si="137"/>
        <v>13469.712600000001</v>
      </c>
      <c r="K53" s="59">
        <f t="shared" si="137"/>
        <v>13702.901999999998</v>
      </c>
      <c r="L53" s="59">
        <f t="shared" si="137"/>
        <v>14031.075000000001</v>
      </c>
      <c r="M53" s="59">
        <f t="shared" si="137"/>
        <v>14336.9076</v>
      </c>
      <c r="N53" s="59">
        <f t="shared" si="137"/>
        <v>14533.646399999998</v>
      </c>
      <c r="O53" s="59">
        <f t="shared" si="137"/>
        <v>14822.5578</v>
      </c>
      <c r="P53" s="59">
        <f t="shared" si="137"/>
        <v>15052.819499999998</v>
      </c>
      <c r="Q53" s="59">
        <f t="shared" si="137"/>
        <v>15339.606599999999</v>
      </c>
      <c r="R53" s="59">
        <f t="shared" si="137"/>
        <v>15683.52</v>
      </c>
      <c r="AB53" s="59">
        <f>SUM(AB39,AB45,AB51)</f>
        <v>16800.900000000001</v>
      </c>
      <c r="AC53" s="59">
        <f t="shared" ref="AC53:AM53" si="138">SUM(AC39,AC45,AC51)</f>
        <v>16922.325000000001</v>
      </c>
      <c r="AD53" s="59">
        <f t="shared" si="138"/>
        <v>17049.45</v>
      </c>
      <c r="AE53" s="59">
        <f t="shared" si="138"/>
        <v>17160.375</v>
      </c>
      <c r="AF53" s="59">
        <f t="shared" si="138"/>
        <v>17260.424999999999</v>
      </c>
      <c r="AG53" s="59">
        <f t="shared" si="138"/>
        <v>17378.475000000002</v>
      </c>
      <c r="AH53" s="59">
        <f t="shared" si="138"/>
        <v>17487.149999999998</v>
      </c>
      <c r="AI53" s="59">
        <f t="shared" si="138"/>
        <v>17605.2</v>
      </c>
      <c r="AJ53" s="59">
        <f t="shared" si="138"/>
        <v>17720.174999999999</v>
      </c>
      <c r="AK53" s="59">
        <f t="shared" si="138"/>
        <v>17835.975000000002</v>
      </c>
      <c r="AL53" s="59">
        <f t="shared" si="138"/>
        <v>17936.924999999999</v>
      </c>
      <c r="AM53" s="59">
        <f t="shared" si="138"/>
        <v>18186.900000000001</v>
      </c>
      <c r="AW53" s="59">
        <f>SUM(AW39,AW45,AW51)</f>
        <v>19416.09</v>
      </c>
      <c r="AX53" s="59">
        <f t="shared" ref="AX53:BH53" si="139">SUM(AX39,AX45,AX51)</f>
        <v>19301.100000000002</v>
      </c>
      <c r="AY53" s="59">
        <f t="shared" si="139"/>
        <v>19444.5</v>
      </c>
      <c r="AZ53" s="59">
        <f t="shared" si="139"/>
        <v>19600.5</v>
      </c>
      <c r="BA53" s="59">
        <f t="shared" si="139"/>
        <v>19746.3</v>
      </c>
      <c r="BB53" s="59">
        <f t="shared" si="139"/>
        <v>19911.75</v>
      </c>
      <c r="BC53" s="59">
        <f t="shared" si="139"/>
        <v>20063.850000000002</v>
      </c>
      <c r="BD53" s="59">
        <f t="shared" si="139"/>
        <v>20229.3</v>
      </c>
      <c r="BE53" s="59">
        <f t="shared" si="139"/>
        <v>20388.45</v>
      </c>
      <c r="BF53" s="59">
        <f t="shared" si="139"/>
        <v>20565.75</v>
      </c>
      <c r="BG53" s="59">
        <f t="shared" si="139"/>
        <v>20724.899999999998</v>
      </c>
      <c r="BH53" s="59">
        <f t="shared" si="139"/>
        <v>20724.899999999998</v>
      </c>
    </row>
    <row r="54" spans="2:60" ht="18" customHeight="1" x14ac:dyDescent="0.25">
      <c r="B54" s="38"/>
      <c r="C54" s="38"/>
      <c r="D54" s="38"/>
      <c r="E54" s="38"/>
    </row>
    <row r="55" spans="2:60" ht="18" customHeight="1" x14ac:dyDescent="0.25">
      <c r="B55" s="38"/>
      <c r="C55" s="38"/>
      <c r="D55" s="38"/>
      <c r="E55" s="38"/>
    </row>
    <row r="56" spans="2:60" ht="18" customHeight="1" x14ac:dyDescent="0.25">
      <c r="B56" s="38" t="s">
        <v>98</v>
      </c>
      <c r="C56" s="38"/>
      <c r="D56" s="38"/>
      <c r="E56" s="38"/>
    </row>
    <row r="57" spans="2:60" ht="18" customHeight="1" x14ac:dyDescent="0.25">
      <c r="B57" s="38"/>
      <c r="C57" s="38" t="s">
        <v>140</v>
      </c>
      <c r="D57" s="38"/>
      <c r="E57" s="38"/>
      <c r="G57" s="87">
        <v>1000</v>
      </c>
      <c r="H57" s="87">
        <v>1000</v>
      </c>
      <c r="I57" s="87">
        <v>1000</v>
      </c>
      <c r="J57" s="87">
        <v>1000</v>
      </c>
      <c r="K57" s="87">
        <v>1000</v>
      </c>
      <c r="L57" s="87">
        <v>1000</v>
      </c>
      <c r="M57" s="87">
        <v>1000</v>
      </c>
      <c r="N57" s="87">
        <v>1000</v>
      </c>
      <c r="O57" s="87">
        <v>1000</v>
      </c>
      <c r="P57" s="87">
        <v>1000</v>
      </c>
      <c r="Q57" s="87">
        <v>1000</v>
      </c>
      <c r="R57" s="87">
        <v>1000</v>
      </c>
      <c r="AB57" s="57">
        <v>1000</v>
      </c>
      <c r="AC57" s="57">
        <v>1000</v>
      </c>
      <c r="AD57" s="57">
        <v>1000</v>
      </c>
      <c r="AE57" s="57">
        <v>1000</v>
      </c>
      <c r="AF57" s="57">
        <v>1000</v>
      </c>
      <c r="AG57" s="57">
        <v>1000</v>
      </c>
      <c r="AH57" s="57">
        <v>1000</v>
      </c>
      <c r="AI57" s="57">
        <v>1000</v>
      </c>
      <c r="AJ57" s="57">
        <v>1000</v>
      </c>
      <c r="AK57" s="57">
        <v>1000</v>
      </c>
      <c r="AL57" s="57">
        <v>1000</v>
      </c>
      <c r="AM57" s="57">
        <v>1000</v>
      </c>
      <c r="AW57" s="57">
        <v>1000</v>
      </c>
      <c r="AX57" s="57">
        <v>1000</v>
      </c>
      <c r="AY57" s="57">
        <v>1000</v>
      </c>
      <c r="AZ57" s="57">
        <v>1000</v>
      </c>
      <c r="BA57" s="57">
        <v>1000</v>
      </c>
      <c r="BB57" s="57">
        <v>1000</v>
      </c>
      <c r="BC57" s="57">
        <v>1000</v>
      </c>
      <c r="BD57" s="57">
        <v>1000</v>
      </c>
      <c r="BE57" s="57">
        <v>1000</v>
      </c>
      <c r="BF57" s="57">
        <v>1000</v>
      </c>
      <c r="BG57" s="57">
        <v>1000</v>
      </c>
      <c r="BH57" s="57">
        <v>1000</v>
      </c>
    </row>
    <row r="58" spans="2:60" ht="18" customHeight="1" x14ac:dyDescent="0.25">
      <c r="C58" s="43"/>
      <c r="D58" s="43"/>
      <c r="E58" s="43"/>
    </row>
    <row r="59" spans="2:60" ht="18" customHeight="1" x14ac:dyDescent="0.25">
      <c r="C59" s="43"/>
      <c r="D59" s="43"/>
      <c r="E59" s="43"/>
    </row>
    <row r="60" spans="2:60" ht="18" customHeight="1" x14ac:dyDescent="0.25">
      <c r="C60" s="43"/>
      <c r="D60" s="43"/>
      <c r="E60" s="43"/>
    </row>
    <row r="61" spans="2:60" ht="18" customHeight="1" x14ac:dyDescent="0.25">
      <c r="B61" s="7" t="s">
        <v>103</v>
      </c>
      <c r="C61" s="43"/>
      <c r="D61" s="43"/>
      <c r="E61" s="43"/>
    </row>
    <row r="62" spans="2:60" ht="18" customHeight="1" x14ac:dyDescent="0.25">
      <c r="B62" s="38"/>
      <c r="C62" s="7" t="str">
        <f ca="1">Clavin!$A$1</f>
        <v>Clavin</v>
      </c>
      <c r="D62" s="38"/>
      <c r="E62" s="38"/>
    </row>
    <row r="63" spans="2:60" ht="18" customHeight="1" x14ac:dyDescent="0.25">
      <c r="B63" s="38"/>
      <c r="C63" s="38"/>
      <c r="D63" s="38" t="s">
        <v>141</v>
      </c>
      <c r="E63" s="38"/>
      <c r="G63" s="87">
        <v>18300</v>
      </c>
      <c r="H63" s="87">
        <v>18450</v>
      </c>
      <c r="I63" s="87">
        <v>18600</v>
      </c>
      <c r="J63" s="87">
        <v>18750</v>
      </c>
      <c r="K63" s="87">
        <v>18900</v>
      </c>
      <c r="L63" s="87">
        <v>19050</v>
      </c>
      <c r="M63" s="87">
        <v>19200</v>
      </c>
      <c r="N63" s="87">
        <v>19350</v>
      </c>
      <c r="O63" s="87">
        <v>19500</v>
      </c>
      <c r="P63" s="87">
        <v>19650</v>
      </c>
      <c r="Q63" s="87">
        <v>20150</v>
      </c>
      <c r="R63" s="87">
        <v>20300</v>
      </c>
      <c r="AB63" s="59">
        <f>AD23</f>
        <v>20160</v>
      </c>
      <c r="AC63" s="59">
        <f t="shared" ref="AC63:AK63" si="140">AE23</f>
        <v>20170</v>
      </c>
      <c r="AD63" s="59">
        <f t="shared" si="140"/>
        <v>20240</v>
      </c>
      <c r="AE63" s="59">
        <f t="shared" si="140"/>
        <v>20320</v>
      </c>
      <c r="AF63" s="59">
        <f t="shared" si="140"/>
        <v>20420</v>
      </c>
      <c r="AG63" s="59">
        <f t="shared" si="140"/>
        <v>20520</v>
      </c>
      <c r="AH63" s="59">
        <f t="shared" si="140"/>
        <v>20620</v>
      </c>
      <c r="AI63" s="59">
        <f t="shared" si="140"/>
        <v>20740</v>
      </c>
      <c r="AJ63" s="59">
        <f t="shared" si="140"/>
        <v>20870</v>
      </c>
      <c r="AK63" s="59">
        <f t="shared" si="140"/>
        <v>20990</v>
      </c>
      <c r="AL63" s="58">
        <f>AW23</f>
        <v>21390</v>
      </c>
      <c r="AM63" s="58">
        <f>AX23</f>
        <v>21470</v>
      </c>
      <c r="AW63" s="59">
        <f>AY23</f>
        <v>21500</v>
      </c>
      <c r="AX63" s="59">
        <f t="shared" ref="AX63" si="141">AZ23</f>
        <v>21580</v>
      </c>
      <c r="AY63" s="59">
        <f t="shared" ref="AY63" si="142">BA23</f>
        <v>21660</v>
      </c>
      <c r="AZ63" s="59">
        <f t="shared" ref="AZ63" si="143">BB23</f>
        <v>21740</v>
      </c>
      <c r="BA63" s="59">
        <f t="shared" ref="BA63" si="144">BC23</f>
        <v>21850</v>
      </c>
      <c r="BB63" s="59">
        <f t="shared" ref="BB63" si="145">BD23</f>
        <v>21950</v>
      </c>
      <c r="BC63" s="59">
        <f t="shared" ref="BC63" si="146">BE23</f>
        <v>22060</v>
      </c>
      <c r="BD63" s="59">
        <f t="shared" ref="BD63" si="147">BF23</f>
        <v>22190</v>
      </c>
      <c r="BE63" s="59">
        <f t="shared" ref="BE63" si="148">BG23</f>
        <v>22330</v>
      </c>
      <c r="BF63" s="59">
        <f t="shared" ref="BF63" si="149">BH23</f>
        <v>22460</v>
      </c>
      <c r="BG63" s="58">
        <f>BH23</f>
        <v>22460</v>
      </c>
      <c r="BH63" s="58">
        <f>BH23</f>
        <v>22460</v>
      </c>
    </row>
    <row r="64" spans="2:60" ht="18" customHeight="1" x14ac:dyDescent="0.25">
      <c r="B64" s="38"/>
      <c r="C64" s="38"/>
      <c r="D64" s="38" t="s">
        <v>142</v>
      </c>
      <c r="E64" s="38"/>
      <c r="G64" s="13">
        <f>Clavin!G97</f>
        <v>100.2</v>
      </c>
      <c r="H64" s="13">
        <f>Clavin!H97</f>
        <v>99.259999999999991</v>
      </c>
      <c r="I64" s="13">
        <f>Clavin!I97</f>
        <v>99.81</v>
      </c>
      <c r="J64" s="13">
        <f>Clavin!J97</f>
        <v>100.83</v>
      </c>
      <c r="K64" s="13">
        <f>Clavin!K97</f>
        <v>99.61999999999999</v>
      </c>
      <c r="L64" s="13">
        <f>Clavin!L97</f>
        <v>100.45</v>
      </c>
      <c r="M64" s="13">
        <f>Clavin!M97</f>
        <v>100.72</v>
      </c>
      <c r="N64" s="13">
        <f>Clavin!N97</f>
        <v>99.77</v>
      </c>
      <c r="O64" s="13">
        <f>Clavin!O97</f>
        <v>99.940000000000012</v>
      </c>
      <c r="P64" s="13">
        <f>Clavin!P97</f>
        <v>99.06</v>
      </c>
      <c r="Q64" s="13">
        <f>Clavin!Q97</f>
        <v>99.38</v>
      </c>
      <c r="R64" s="13">
        <f>Clavin!R97</f>
        <v>99.64</v>
      </c>
      <c r="AB64" s="13">
        <f>Clavin!AB97</f>
        <v>105</v>
      </c>
      <c r="AC64" s="13">
        <f>Clavin!AC97</f>
        <v>105</v>
      </c>
      <c r="AD64" s="13">
        <f>Clavin!AD97</f>
        <v>105</v>
      </c>
      <c r="AE64" s="13">
        <f>Clavin!AE97</f>
        <v>105</v>
      </c>
      <c r="AF64" s="13">
        <f>Clavin!AF97</f>
        <v>105</v>
      </c>
      <c r="AG64" s="13">
        <f>Clavin!AG97</f>
        <v>105</v>
      </c>
      <c r="AH64" s="13">
        <f>Clavin!AH97</f>
        <v>105</v>
      </c>
      <c r="AI64" s="13">
        <f>Clavin!AI97</f>
        <v>105</v>
      </c>
      <c r="AJ64" s="13">
        <f>Clavin!AJ97</f>
        <v>105</v>
      </c>
      <c r="AK64" s="13">
        <f>Clavin!AK97</f>
        <v>105</v>
      </c>
      <c r="AL64" s="13">
        <f>Clavin!AL97</f>
        <v>105</v>
      </c>
      <c r="AM64" s="13">
        <f>Clavin!AM97</f>
        <v>105</v>
      </c>
      <c r="AW64" s="13">
        <f>Clavin!AW97</f>
        <v>109</v>
      </c>
      <c r="AX64" s="13">
        <f>Clavin!AX97</f>
        <v>105</v>
      </c>
      <c r="AY64" s="13">
        <f>Clavin!AY97</f>
        <v>105</v>
      </c>
      <c r="AZ64" s="13">
        <f>Clavin!AZ97</f>
        <v>105</v>
      </c>
      <c r="BA64" s="13">
        <f>Clavin!BA97</f>
        <v>105</v>
      </c>
      <c r="BB64" s="13">
        <f>Clavin!BB97</f>
        <v>105</v>
      </c>
      <c r="BC64" s="13">
        <f>Clavin!BC97</f>
        <v>105</v>
      </c>
      <c r="BD64" s="13">
        <f>Clavin!BD97</f>
        <v>105</v>
      </c>
      <c r="BE64" s="13">
        <f>Clavin!BE97</f>
        <v>105</v>
      </c>
      <c r="BF64" s="13">
        <f>Clavin!BF97</f>
        <v>105</v>
      </c>
      <c r="BG64" s="13">
        <f>Clavin!BG97</f>
        <v>105</v>
      </c>
      <c r="BH64" s="13">
        <f>Clavin!BH97</f>
        <v>105</v>
      </c>
    </row>
    <row r="65" spans="2:60" ht="18" customHeight="1" x14ac:dyDescent="0.25">
      <c r="B65" s="38"/>
      <c r="C65" s="38"/>
      <c r="D65" s="38" t="s">
        <v>143</v>
      </c>
      <c r="E65" s="38"/>
      <c r="G65" s="52">
        <v>0.5</v>
      </c>
      <c r="H65" s="52">
        <v>0.5</v>
      </c>
      <c r="I65" s="52">
        <v>0.5</v>
      </c>
      <c r="J65" s="52">
        <v>0.5</v>
      </c>
      <c r="K65" s="52">
        <v>0.5</v>
      </c>
      <c r="L65" s="52">
        <v>0.5</v>
      </c>
      <c r="M65" s="52">
        <v>0.5</v>
      </c>
      <c r="N65" s="52">
        <v>0.5</v>
      </c>
      <c r="O65" s="52">
        <v>0.5</v>
      </c>
      <c r="P65" s="52">
        <v>0.5</v>
      </c>
      <c r="Q65" s="52">
        <v>0.5</v>
      </c>
      <c r="R65" s="52">
        <v>0.5</v>
      </c>
      <c r="AB65" s="52">
        <v>0.5</v>
      </c>
      <c r="AC65" s="52">
        <v>0.5</v>
      </c>
      <c r="AD65" s="52">
        <v>0.5</v>
      </c>
      <c r="AE65" s="52">
        <v>0.5</v>
      </c>
      <c r="AF65" s="52">
        <v>0.5</v>
      </c>
      <c r="AG65" s="52">
        <v>0.5</v>
      </c>
      <c r="AH65" s="52">
        <v>0.5</v>
      </c>
      <c r="AI65" s="52">
        <v>0.5</v>
      </c>
      <c r="AJ65" s="52">
        <v>0.5</v>
      </c>
      <c r="AK65" s="52">
        <v>0.5</v>
      </c>
      <c r="AL65" s="52">
        <v>0.5</v>
      </c>
      <c r="AM65" s="52">
        <v>0.5</v>
      </c>
      <c r="AW65" s="52">
        <v>0.5</v>
      </c>
      <c r="AX65" s="52">
        <v>0.5</v>
      </c>
      <c r="AY65" s="52">
        <v>0.5</v>
      </c>
      <c r="AZ65" s="52">
        <v>0.5</v>
      </c>
      <c r="BA65" s="52">
        <v>0.5</v>
      </c>
      <c r="BB65" s="52">
        <v>0.5</v>
      </c>
      <c r="BC65" s="52">
        <v>0.5</v>
      </c>
      <c r="BD65" s="52">
        <v>0.5</v>
      </c>
      <c r="BE65" s="52">
        <v>0.5</v>
      </c>
      <c r="BF65" s="52">
        <v>0.5</v>
      </c>
      <c r="BG65" s="52">
        <v>0.5</v>
      </c>
      <c r="BH65" s="52">
        <v>0.5</v>
      </c>
    </row>
    <row r="66" spans="2:60" ht="18" customHeight="1" x14ac:dyDescent="0.25">
      <c r="B66" s="38"/>
      <c r="C66" s="38"/>
      <c r="D66" s="38" t="s">
        <v>144</v>
      </c>
      <c r="E66" s="38"/>
      <c r="G66" s="59">
        <f>G63*G64*G65/1000</f>
        <v>916.83</v>
      </c>
      <c r="H66" s="59">
        <f t="shared" ref="H66:R66" si="150">H63*H64*H65/1000</f>
        <v>915.67349999999988</v>
      </c>
      <c r="I66" s="59">
        <f t="shared" si="150"/>
        <v>928.23299999999995</v>
      </c>
      <c r="J66" s="59">
        <f t="shared" si="150"/>
        <v>945.28125</v>
      </c>
      <c r="K66" s="59">
        <f t="shared" si="150"/>
        <v>941.40899999999988</v>
      </c>
      <c r="L66" s="59">
        <f t="shared" si="150"/>
        <v>956.78625</v>
      </c>
      <c r="M66" s="59">
        <f t="shared" si="150"/>
        <v>966.91200000000003</v>
      </c>
      <c r="N66" s="59">
        <f t="shared" si="150"/>
        <v>965.27475000000004</v>
      </c>
      <c r="O66" s="59">
        <f t="shared" si="150"/>
        <v>974.41500000000008</v>
      </c>
      <c r="P66" s="59">
        <f t="shared" si="150"/>
        <v>973.2645</v>
      </c>
      <c r="Q66" s="59">
        <f t="shared" si="150"/>
        <v>1001.2535</v>
      </c>
      <c r="R66" s="59">
        <f t="shared" si="150"/>
        <v>1011.346</v>
      </c>
      <c r="AB66" s="59">
        <f>AB63*AB64*AB65/1000</f>
        <v>1058.4000000000001</v>
      </c>
      <c r="AC66" s="59">
        <f t="shared" ref="AC66" si="151">AC63*AC64*AC65/1000</f>
        <v>1058.925</v>
      </c>
      <c r="AD66" s="59">
        <f t="shared" ref="AD66" si="152">AD63*AD64*AD65/1000</f>
        <v>1062.5999999999999</v>
      </c>
      <c r="AE66" s="59">
        <f t="shared" ref="AE66" si="153">AE63*AE64*AE65/1000</f>
        <v>1066.8</v>
      </c>
      <c r="AF66" s="59">
        <f t="shared" ref="AF66" si="154">AF63*AF64*AF65/1000</f>
        <v>1072.05</v>
      </c>
      <c r="AG66" s="59">
        <f t="shared" ref="AG66" si="155">AG63*AG64*AG65/1000</f>
        <v>1077.3</v>
      </c>
      <c r="AH66" s="59">
        <f t="shared" ref="AH66" si="156">AH63*AH64*AH65/1000</f>
        <v>1082.55</v>
      </c>
      <c r="AI66" s="59">
        <f t="shared" ref="AI66" si="157">AI63*AI64*AI65/1000</f>
        <v>1088.8499999999999</v>
      </c>
      <c r="AJ66" s="59">
        <f t="shared" ref="AJ66" si="158">AJ63*AJ64*AJ65/1000</f>
        <v>1095.675</v>
      </c>
      <c r="AK66" s="59">
        <f t="shared" ref="AK66" si="159">AK63*AK64*AK65/1000</f>
        <v>1101.9749999999999</v>
      </c>
      <c r="AL66" s="59">
        <f t="shared" ref="AL66" si="160">AL63*AL64*AL65/1000</f>
        <v>1122.9749999999999</v>
      </c>
      <c r="AM66" s="59">
        <f t="shared" ref="AM66" si="161">AM63*AM64*AM65/1000</f>
        <v>1127.175</v>
      </c>
      <c r="AW66" s="59">
        <f>AW63*AW64*AW65/1000</f>
        <v>1171.75</v>
      </c>
      <c r="AX66" s="59">
        <f t="shared" ref="AX66" si="162">AX63*AX64*AX65/1000</f>
        <v>1132.95</v>
      </c>
      <c r="AY66" s="59">
        <f t="shared" ref="AY66" si="163">AY63*AY64*AY65/1000</f>
        <v>1137.1500000000001</v>
      </c>
      <c r="AZ66" s="59">
        <f t="shared" ref="AZ66" si="164">AZ63*AZ64*AZ65/1000</f>
        <v>1141.3499999999999</v>
      </c>
      <c r="BA66" s="59">
        <f t="shared" ref="BA66" si="165">BA63*BA64*BA65/1000</f>
        <v>1147.125</v>
      </c>
      <c r="BB66" s="59">
        <f t="shared" ref="BB66" si="166">BB63*BB64*BB65/1000</f>
        <v>1152.375</v>
      </c>
      <c r="BC66" s="59">
        <f t="shared" ref="BC66" si="167">BC63*BC64*BC65/1000</f>
        <v>1158.1500000000001</v>
      </c>
      <c r="BD66" s="59">
        <f t="shared" ref="BD66" si="168">BD63*BD64*BD65/1000</f>
        <v>1164.9749999999999</v>
      </c>
      <c r="BE66" s="59">
        <f t="shared" ref="BE66" si="169">BE63*BE64*BE65/1000</f>
        <v>1172.325</v>
      </c>
      <c r="BF66" s="59">
        <f t="shared" ref="BF66" si="170">BF63*BF64*BF65/1000</f>
        <v>1179.1500000000001</v>
      </c>
      <c r="BG66" s="59">
        <f t="shared" ref="BG66" si="171">BG63*BG64*BG65/1000</f>
        <v>1179.1500000000001</v>
      </c>
      <c r="BH66" s="59">
        <f t="shared" ref="BH66" si="172">BH63*BH64*BH65/1000</f>
        <v>1179.1500000000001</v>
      </c>
    </row>
    <row r="67" spans="2:60" ht="18" customHeight="1" x14ac:dyDescent="0.25">
      <c r="B67" s="38"/>
      <c r="C67" s="38"/>
      <c r="D67" s="38"/>
      <c r="E67" s="38"/>
    </row>
    <row r="68" spans="2:60" ht="18" customHeight="1" x14ac:dyDescent="0.25">
      <c r="B68" s="38"/>
      <c r="C68" s="7" t="s">
        <v>136</v>
      </c>
      <c r="D68" s="38"/>
      <c r="E68" s="38"/>
    </row>
    <row r="69" spans="2:60" ht="18" customHeight="1" x14ac:dyDescent="0.25">
      <c r="B69" s="38"/>
      <c r="C69" s="38"/>
      <c r="D69" s="38" t="s">
        <v>141</v>
      </c>
      <c r="E69" s="38"/>
      <c r="G69" s="87">
        <v>6000</v>
      </c>
      <c r="H69" s="87">
        <v>6200</v>
      </c>
      <c r="I69" s="87">
        <v>6400</v>
      </c>
      <c r="J69" s="87">
        <v>6600</v>
      </c>
      <c r="K69" s="87">
        <v>6800</v>
      </c>
      <c r="L69" s="87">
        <v>7000</v>
      </c>
      <c r="M69" s="87">
        <v>7200</v>
      </c>
      <c r="N69" s="87">
        <v>7400</v>
      </c>
      <c r="O69" s="87">
        <v>7600</v>
      </c>
      <c r="P69" s="87">
        <v>7800</v>
      </c>
      <c r="Q69" s="87">
        <v>8000</v>
      </c>
      <c r="R69" s="87">
        <v>8100</v>
      </c>
      <c r="AB69" s="59">
        <f>AD24</f>
        <v>8080</v>
      </c>
      <c r="AC69" s="59">
        <f t="shared" ref="AC69:AK69" si="173">AE24</f>
        <v>8180</v>
      </c>
      <c r="AD69" s="59">
        <f t="shared" si="173"/>
        <v>8250</v>
      </c>
      <c r="AE69" s="59">
        <f t="shared" si="173"/>
        <v>8310</v>
      </c>
      <c r="AF69" s="59">
        <f t="shared" si="173"/>
        <v>8380</v>
      </c>
      <c r="AG69" s="59">
        <f t="shared" si="173"/>
        <v>8440</v>
      </c>
      <c r="AH69" s="59">
        <f t="shared" si="173"/>
        <v>8510</v>
      </c>
      <c r="AI69" s="59">
        <f t="shared" si="173"/>
        <v>8570</v>
      </c>
      <c r="AJ69" s="59">
        <f t="shared" si="173"/>
        <v>8630</v>
      </c>
      <c r="AK69" s="59">
        <f t="shared" si="173"/>
        <v>8680</v>
      </c>
      <c r="AL69" s="58">
        <f>AW24</f>
        <v>8780</v>
      </c>
      <c r="AM69" s="58">
        <f>AX24</f>
        <v>8870</v>
      </c>
      <c r="AW69" s="59">
        <f>AY24</f>
        <v>8970</v>
      </c>
      <c r="AX69" s="59">
        <f t="shared" ref="AX69:BF69" si="174">AZ24</f>
        <v>9060</v>
      </c>
      <c r="AY69" s="59">
        <f t="shared" si="174"/>
        <v>9160</v>
      </c>
      <c r="AZ69" s="59">
        <f t="shared" si="174"/>
        <v>9250</v>
      </c>
      <c r="BA69" s="59">
        <f t="shared" si="174"/>
        <v>9350</v>
      </c>
      <c r="BB69" s="59">
        <f t="shared" si="174"/>
        <v>9440</v>
      </c>
      <c r="BC69" s="59">
        <f t="shared" si="174"/>
        <v>9540</v>
      </c>
      <c r="BD69" s="59">
        <f t="shared" si="174"/>
        <v>9630</v>
      </c>
      <c r="BE69" s="59">
        <f t="shared" si="174"/>
        <v>9730</v>
      </c>
      <c r="BF69" s="59">
        <f t="shared" si="174"/>
        <v>9820</v>
      </c>
      <c r="BG69" s="58">
        <f>BH24</f>
        <v>9820</v>
      </c>
      <c r="BH69" s="58">
        <f>BH24</f>
        <v>9820</v>
      </c>
    </row>
    <row r="70" spans="2:60" ht="18" customHeight="1" x14ac:dyDescent="0.25">
      <c r="B70" s="38"/>
      <c r="C70" s="38"/>
      <c r="D70" s="38" t="s">
        <v>142</v>
      </c>
      <c r="E70" s="38"/>
      <c r="G70" s="13">
        <f>Peterson!G97</f>
        <v>359.92</v>
      </c>
      <c r="H70" s="13">
        <f>Peterson!H97</f>
        <v>360.14</v>
      </c>
      <c r="I70" s="13">
        <f>Peterson!I97</f>
        <v>360.17</v>
      </c>
      <c r="J70" s="13">
        <f>Peterson!J97</f>
        <v>359.00999999999993</v>
      </c>
      <c r="K70" s="13">
        <f>Peterson!K97</f>
        <v>360.53999999999996</v>
      </c>
      <c r="L70" s="13">
        <f>Peterson!L97</f>
        <v>360.07000000000005</v>
      </c>
      <c r="M70" s="13">
        <f>Peterson!M97</f>
        <v>360.71</v>
      </c>
      <c r="N70" s="13">
        <f>Peterson!N97</f>
        <v>359.62999999999994</v>
      </c>
      <c r="O70" s="13">
        <f>Peterson!O97</f>
        <v>359.56</v>
      </c>
      <c r="P70" s="13">
        <f>Peterson!P97</f>
        <v>360.15</v>
      </c>
      <c r="Q70" s="13">
        <f>Peterson!Q97</f>
        <v>360.15</v>
      </c>
      <c r="R70" s="13">
        <f>Peterson!R97</f>
        <v>359.59</v>
      </c>
      <c r="AB70" s="13">
        <f>Peterson!AB97</f>
        <v>390</v>
      </c>
      <c r="AC70" s="13">
        <f>Peterson!AC97</f>
        <v>390</v>
      </c>
      <c r="AD70" s="13">
        <f>Peterson!AD97</f>
        <v>390</v>
      </c>
      <c r="AE70" s="13">
        <f>Peterson!AE97</f>
        <v>390</v>
      </c>
      <c r="AF70" s="13">
        <f>Peterson!AF97</f>
        <v>390</v>
      </c>
      <c r="AG70" s="13">
        <f>Peterson!AG97</f>
        <v>390</v>
      </c>
      <c r="AH70" s="13">
        <f>Peterson!AH97</f>
        <v>390</v>
      </c>
      <c r="AI70" s="13">
        <f>Peterson!AI97</f>
        <v>390</v>
      </c>
      <c r="AJ70" s="13">
        <f>Peterson!AJ97</f>
        <v>390</v>
      </c>
      <c r="AK70" s="13">
        <f>Peterson!AK97</f>
        <v>390</v>
      </c>
      <c r="AL70" s="13">
        <f>Peterson!AL97</f>
        <v>390</v>
      </c>
      <c r="AM70" s="13">
        <f>Peterson!AM97</f>
        <v>390</v>
      </c>
      <c r="AW70" s="13">
        <f>Peterson!AW97</f>
        <v>420</v>
      </c>
      <c r="AX70" s="13">
        <f>Peterson!AX97</f>
        <v>420</v>
      </c>
      <c r="AY70" s="13">
        <f>Peterson!AY97</f>
        <v>420</v>
      </c>
      <c r="AZ70" s="13">
        <f>Peterson!AZ97</f>
        <v>420</v>
      </c>
      <c r="BA70" s="13">
        <f>Peterson!BA97</f>
        <v>420</v>
      </c>
      <c r="BB70" s="13">
        <f>Peterson!BB97</f>
        <v>420</v>
      </c>
      <c r="BC70" s="13">
        <f>Peterson!BC97</f>
        <v>420</v>
      </c>
      <c r="BD70" s="13">
        <f>Peterson!BD97</f>
        <v>420</v>
      </c>
      <c r="BE70" s="13">
        <f>Peterson!BE97</f>
        <v>420</v>
      </c>
      <c r="BF70" s="13">
        <f>Peterson!BF97</f>
        <v>420</v>
      </c>
      <c r="BG70" s="13">
        <f>Peterson!BG97</f>
        <v>420</v>
      </c>
      <c r="BH70" s="13">
        <f>Peterson!BH97</f>
        <v>420</v>
      </c>
    </row>
    <row r="71" spans="2:60" ht="18" customHeight="1" x14ac:dyDescent="0.25">
      <c r="B71" s="38"/>
      <c r="C71" s="38"/>
      <c r="D71" s="38" t="s">
        <v>143</v>
      </c>
      <c r="E71" s="38"/>
      <c r="G71" s="52">
        <v>0.3</v>
      </c>
      <c r="H71" s="52">
        <v>0.3</v>
      </c>
      <c r="I71" s="52">
        <v>0.3</v>
      </c>
      <c r="J71" s="52">
        <v>0.3</v>
      </c>
      <c r="K71" s="52">
        <v>0.3</v>
      </c>
      <c r="L71" s="52">
        <v>0.3</v>
      </c>
      <c r="M71" s="52">
        <v>0.3</v>
      </c>
      <c r="N71" s="52">
        <v>0.3</v>
      </c>
      <c r="O71" s="52">
        <v>0.3</v>
      </c>
      <c r="P71" s="52">
        <v>0.3</v>
      </c>
      <c r="Q71" s="52">
        <v>0.3</v>
      </c>
      <c r="R71" s="52">
        <v>0.3</v>
      </c>
      <c r="AB71" s="52">
        <v>0.3</v>
      </c>
      <c r="AC71" s="52">
        <v>0.3</v>
      </c>
      <c r="AD71" s="52">
        <v>0.3</v>
      </c>
      <c r="AE71" s="52">
        <v>0.3</v>
      </c>
      <c r="AF71" s="52">
        <v>0.3</v>
      </c>
      <c r="AG71" s="52">
        <v>0.3</v>
      </c>
      <c r="AH71" s="52">
        <v>0.3</v>
      </c>
      <c r="AI71" s="52">
        <v>0.3</v>
      </c>
      <c r="AJ71" s="52">
        <v>0.3</v>
      </c>
      <c r="AK71" s="52">
        <v>0.3</v>
      </c>
      <c r="AL71" s="52">
        <v>0.3</v>
      </c>
      <c r="AM71" s="52">
        <v>0.3</v>
      </c>
      <c r="AW71" s="52">
        <v>0.3</v>
      </c>
      <c r="AX71" s="52">
        <v>0.3</v>
      </c>
      <c r="AY71" s="52">
        <v>0.3</v>
      </c>
      <c r="AZ71" s="52">
        <v>0.3</v>
      </c>
      <c r="BA71" s="52">
        <v>0.3</v>
      </c>
      <c r="BB71" s="52">
        <v>0.3</v>
      </c>
      <c r="BC71" s="52">
        <v>0.3</v>
      </c>
      <c r="BD71" s="52">
        <v>0.3</v>
      </c>
      <c r="BE71" s="52">
        <v>0.3</v>
      </c>
      <c r="BF71" s="52">
        <v>0.3</v>
      </c>
      <c r="BG71" s="52">
        <v>0.3</v>
      </c>
      <c r="BH71" s="52">
        <v>0.3</v>
      </c>
    </row>
    <row r="72" spans="2:60" ht="18" customHeight="1" x14ac:dyDescent="0.25">
      <c r="B72" s="38"/>
      <c r="C72" s="38"/>
      <c r="D72" s="38" t="s">
        <v>144</v>
      </c>
      <c r="E72" s="38"/>
      <c r="G72" s="59">
        <f>G69*G70*G71/1000</f>
        <v>647.85599999999999</v>
      </c>
      <c r="H72" s="59">
        <f t="shared" ref="H72:R72" si="175">H69*H70*H71/1000</f>
        <v>669.86040000000003</v>
      </c>
      <c r="I72" s="59">
        <f t="shared" si="175"/>
        <v>691.52639999999997</v>
      </c>
      <c r="J72" s="59">
        <f t="shared" si="175"/>
        <v>710.83979999999985</v>
      </c>
      <c r="K72" s="59">
        <f t="shared" si="175"/>
        <v>735.50159999999983</v>
      </c>
      <c r="L72" s="59">
        <f t="shared" si="175"/>
        <v>756.14700000000016</v>
      </c>
      <c r="M72" s="59">
        <f t="shared" si="175"/>
        <v>779.1336</v>
      </c>
      <c r="N72" s="59">
        <f t="shared" si="175"/>
        <v>798.37859999999989</v>
      </c>
      <c r="O72" s="59">
        <f t="shared" si="175"/>
        <v>819.79679999999996</v>
      </c>
      <c r="P72" s="59">
        <f t="shared" si="175"/>
        <v>842.75099999999998</v>
      </c>
      <c r="Q72" s="59">
        <f t="shared" si="175"/>
        <v>864.36</v>
      </c>
      <c r="R72" s="59">
        <f t="shared" si="175"/>
        <v>873.80369999999994</v>
      </c>
      <c r="AB72" s="59">
        <f t="shared" ref="AB72" si="176">AB69*AB70*AB71/1000</f>
        <v>945.36</v>
      </c>
      <c r="AC72" s="59">
        <f t="shared" ref="AC72" si="177">AC69*AC70*AC71/1000</f>
        <v>957.06</v>
      </c>
      <c r="AD72" s="59">
        <f t="shared" ref="AD72" si="178">AD69*AD70*AD71/1000</f>
        <v>965.25</v>
      </c>
      <c r="AE72" s="59">
        <f t="shared" ref="AE72" si="179">AE69*AE70*AE71/1000</f>
        <v>972.27</v>
      </c>
      <c r="AF72" s="59">
        <f t="shared" ref="AF72" si="180">AF69*AF70*AF71/1000</f>
        <v>980.46</v>
      </c>
      <c r="AG72" s="59">
        <f t="shared" ref="AG72" si="181">AG69*AG70*AG71/1000</f>
        <v>987.48</v>
      </c>
      <c r="AH72" s="59">
        <f t="shared" ref="AH72" si="182">AH69*AH70*AH71/1000</f>
        <v>995.67</v>
      </c>
      <c r="AI72" s="59">
        <f t="shared" ref="AI72" si="183">AI69*AI70*AI71/1000</f>
        <v>1002.69</v>
      </c>
      <c r="AJ72" s="59">
        <f t="shared" ref="AJ72" si="184">AJ69*AJ70*AJ71/1000</f>
        <v>1009.71</v>
      </c>
      <c r="AK72" s="59">
        <f t="shared" ref="AK72" si="185">AK69*AK70*AK71/1000</f>
        <v>1015.56</v>
      </c>
      <c r="AL72" s="59">
        <f t="shared" ref="AL72" si="186">AL69*AL70*AL71/1000</f>
        <v>1027.26</v>
      </c>
      <c r="AM72" s="59">
        <f t="shared" ref="AM72" si="187">AM69*AM70*AM71/1000</f>
        <v>1037.79</v>
      </c>
      <c r="AW72" s="59">
        <f t="shared" ref="AW72" si="188">AW69*AW70*AW71/1000</f>
        <v>1130.22</v>
      </c>
      <c r="AX72" s="59">
        <f t="shared" ref="AX72" si="189">AX69*AX70*AX71/1000</f>
        <v>1141.56</v>
      </c>
      <c r="AY72" s="59">
        <f t="shared" ref="AY72" si="190">AY69*AY70*AY71/1000</f>
        <v>1154.1600000000001</v>
      </c>
      <c r="AZ72" s="59">
        <f t="shared" ref="AZ72" si="191">AZ69*AZ70*AZ71/1000</f>
        <v>1165.5</v>
      </c>
      <c r="BA72" s="59">
        <f t="shared" ref="BA72" si="192">BA69*BA70*BA71/1000</f>
        <v>1178.0999999999999</v>
      </c>
      <c r="BB72" s="59">
        <f t="shared" ref="BB72" si="193">BB69*BB70*BB71/1000</f>
        <v>1189.44</v>
      </c>
      <c r="BC72" s="59">
        <f t="shared" ref="BC72" si="194">BC69*BC70*BC71/1000</f>
        <v>1202.04</v>
      </c>
      <c r="BD72" s="59">
        <f t="shared" ref="BD72" si="195">BD69*BD70*BD71/1000</f>
        <v>1213.3800000000001</v>
      </c>
      <c r="BE72" s="59">
        <f t="shared" ref="BE72" si="196">BE69*BE70*BE71/1000</f>
        <v>1225.98</v>
      </c>
      <c r="BF72" s="59">
        <f t="shared" ref="BF72" si="197">BF69*BF70*BF71/1000</f>
        <v>1237.32</v>
      </c>
      <c r="BG72" s="59">
        <f t="shared" ref="BG72" si="198">BG69*BG70*BG71/1000</f>
        <v>1237.32</v>
      </c>
      <c r="BH72" s="59">
        <f t="shared" ref="BH72" si="199">BH69*BH70*BH71/1000</f>
        <v>1237.32</v>
      </c>
    </row>
    <row r="73" spans="2:60" ht="18" customHeight="1" x14ac:dyDescent="0.25">
      <c r="B73" s="38"/>
      <c r="C73" s="38"/>
      <c r="D73" s="38"/>
      <c r="E73" s="38"/>
    </row>
    <row r="74" spans="2:60" ht="18" customHeight="1" x14ac:dyDescent="0.25">
      <c r="B74" s="38"/>
      <c r="C74" s="7" t="s">
        <v>137</v>
      </c>
      <c r="D74" s="38"/>
      <c r="E74" s="38"/>
    </row>
    <row r="75" spans="2:60" ht="18" customHeight="1" x14ac:dyDescent="0.25">
      <c r="B75" s="38"/>
      <c r="C75" s="38"/>
      <c r="D75" s="38" t="s">
        <v>141</v>
      </c>
      <c r="E75" s="38"/>
      <c r="G75" s="87">
        <v>3980</v>
      </c>
      <c r="H75" s="87">
        <v>4100</v>
      </c>
      <c r="I75" s="87">
        <v>4180</v>
      </c>
      <c r="J75" s="87">
        <v>4250</v>
      </c>
      <c r="K75" s="87">
        <v>4400</v>
      </c>
      <c r="L75" s="87">
        <v>4480</v>
      </c>
      <c r="M75" s="87">
        <v>4560</v>
      </c>
      <c r="N75" s="87">
        <v>4590</v>
      </c>
      <c r="O75" s="87">
        <v>4650</v>
      </c>
      <c r="P75" s="87">
        <v>4720</v>
      </c>
      <c r="Q75" s="87">
        <v>4800</v>
      </c>
      <c r="R75" s="87">
        <v>4818</v>
      </c>
      <c r="AB75" s="59">
        <f>AD25</f>
        <v>4810</v>
      </c>
      <c r="AC75" s="59">
        <f t="shared" ref="AC75:AK75" si="200">AE25</f>
        <v>4840</v>
      </c>
      <c r="AD75" s="59">
        <f t="shared" si="200"/>
        <v>4870</v>
      </c>
      <c r="AE75" s="59">
        <f t="shared" si="200"/>
        <v>4890</v>
      </c>
      <c r="AF75" s="59">
        <f t="shared" si="200"/>
        <v>4910</v>
      </c>
      <c r="AG75" s="59">
        <f t="shared" si="200"/>
        <v>4940</v>
      </c>
      <c r="AH75" s="59">
        <f t="shared" si="200"/>
        <v>4960</v>
      </c>
      <c r="AI75" s="59">
        <f t="shared" si="200"/>
        <v>4990</v>
      </c>
      <c r="AJ75" s="59">
        <f t="shared" si="200"/>
        <v>5010</v>
      </c>
      <c r="AK75" s="59">
        <f t="shared" si="200"/>
        <v>5030</v>
      </c>
      <c r="AL75" s="58">
        <f>AW25</f>
        <v>5060</v>
      </c>
      <c r="AM75" s="58">
        <f>AX25</f>
        <v>5080</v>
      </c>
      <c r="AW75" s="59">
        <f>AY25</f>
        <v>5110</v>
      </c>
      <c r="AX75" s="59">
        <f t="shared" ref="AX75" si="201">AZ25</f>
        <v>5130</v>
      </c>
      <c r="AY75" s="59">
        <f t="shared" ref="AY75" si="202">BA25</f>
        <v>5150</v>
      </c>
      <c r="AZ75" s="59">
        <f t="shared" ref="AZ75" si="203">BB25</f>
        <v>5180</v>
      </c>
      <c r="BA75" s="59">
        <f t="shared" ref="BA75" si="204">BC25</f>
        <v>5200</v>
      </c>
      <c r="BB75" s="59">
        <f t="shared" ref="BB75" si="205">BD25</f>
        <v>5230</v>
      </c>
      <c r="BC75" s="59">
        <f t="shared" ref="BC75" si="206">BE25</f>
        <v>5250</v>
      </c>
      <c r="BD75" s="59">
        <f t="shared" ref="BD75" si="207">BF25</f>
        <v>5270</v>
      </c>
      <c r="BE75" s="59">
        <f t="shared" ref="BE75" si="208">BG25</f>
        <v>5300</v>
      </c>
      <c r="BF75" s="59">
        <f t="shared" ref="BF75" si="209">BH25</f>
        <v>5320</v>
      </c>
      <c r="BG75" s="58">
        <f>BH25</f>
        <v>5320</v>
      </c>
      <c r="BH75" s="58">
        <f>BH25</f>
        <v>5320</v>
      </c>
    </row>
    <row r="76" spans="2:60" ht="18" customHeight="1" x14ac:dyDescent="0.25">
      <c r="B76" s="38"/>
      <c r="C76" s="38"/>
      <c r="D76" s="38" t="s">
        <v>142</v>
      </c>
      <c r="E76" s="38"/>
      <c r="G76" s="13">
        <f>Crane!G97</f>
        <v>75.37</v>
      </c>
      <c r="H76" s="13">
        <f>Crane!H97</f>
        <v>74.180000000000007</v>
      </c>
      <c r="I76" s="13">
        <f>Crane!I97</f>
        <v>74.47</v>
      </c>
      <c r="J76" s="13">
        <f>Crane!J97</f>
        <v>75.789999999999992</v>
      </c>
      <c r="K76" s="13">
        <f>Crane!K97</f>
        <v>75.34</v>
      </c>
      <c r="L76" s="13">
        <f>Crane!L97</f>
        <v>75.010000000000005</v>
      </c>
      <c r="M76" s="13">
        <f>Crane!M97</f>
        <v>74.84</v>
      </c>
      <c r="N76" s="13">
        <f>Crane!N97</f>
        <v>74.48</v>
      </c>
      <c r="O76" s="13">
        <f>Crane!O97</f>
        <v>75.44</v>
      </c>
      <c r="P76" s="13">
        <f>Crane!P97</f>
        <v>75.010000000000005</v>
      </c>
      <c r="Q76" s="13">
        <f>Crane!Q97</f>
        <v>74.41</v>
      </c>
      <c r="R76" s="13">
        <f>Crane!R97</f>
        <v>74.650000000000006</v>
      </c>
      <c r="AB76" s="13">
        <f>Crane!AB97</f>
        <v>77.5</v>
      </c>
      <c r="AC76" s="13">
        <f>Crane!AC97</f>
        <v>77.5</v>
      </c>
      <c r="AD76" s="13">
        <f>Crane!AD97</f>
        <v>77.5</v>
      </c>
      <c r="AE76" s="13">
        <f>Crane!AE97</f>
        <v>77.5</v>
      </c>
      <c r="AF76" s="13">
        <f>Crane!AF97</f>
        <v>77.5</v>
      </c>
      <c r="AG76" s="13">
        <f>Crane!AG97</f>
        <v>77.5</v>
      </c>
      <c r="AH76" s="13">
        <f>Crane!AH97</f>
        <v>77.5</v>
      </c>
      <c r="AI76" s="13">
        <f>Crane!AI97</f>
        <v>77.5</v>
      </c>
      <c r="AJ76" s="13">
        <f>Crane!AJ97</f>
        <v>77.5</v>
      </c>
      <c r="AK76" s="13">
        <f>Crane!AK97</f>
        <v>77.5</v>
      </c>
      <c r="AL76" s="13">
        <f>Crane!AL97</f>
        <v>77.5</v>
      </c>
      <c r="AM76" s="13">
        <f>Crane!AM97</f>
        <v>77.5</v>
      </c>
      <c r="AW76" s="13">
        <f>Crane!AW97</f>
        <v>80</v>
      </c>
      <c r="AX76" s="13">
        <f>Crane!AX97</f>
        <v>80</v>
      </c>
      <c r="AY76" s="13">
        <f>Crane!AY97</f>
        <v>80</v>
      </c>
      <c r="AZ76" s="13">
        <f>Crane!AZ97</f>
        <v>80</v>
      </c>
      <c r="BA76" s="13">
        <f>Crane!BA97</f>
        <v>80</v>
      </c>
      <c r="BB76" s="13">
        <f>Crane!BB97</f>
        <v>80</v>
      </c>
      <c r="BC76" s="13">
        <f>Crane!BC97</f>
        <v>80</v>
      </c>
      <c r="BD76" s="13">
        <f>Crane!BD97</f>
        <v>80</v>
      </c>
      <c r="BE76" s="13">
        <f>Crane!BE97</f>
        <v>80</v>
      </c>
      <c r="BF76" s="13">
        <f>Crane!BF97</f>
        <v>80</v>
      </c>
      <c r="BG76" s="13">
        <f>Crane!BG97</f>
        <v>80</v>
      </c>
      <c r="BH76" s="13">
        <f>Crane!BH97</f>
        <v>80</v>
      </c>
    </row>
    <row r="77" spans="2:60" ht="18" customHeight="1" x14ac:dyDescent="0.25">
      <c r="B77" s="38"/>
      <c r="C77" s="38"/>
      <c r="D77" s="38" t="s">
        <v>143</v>
      </c>
      <c r="E77" s="38"/>
      <c r="G77" s="52">
        <v>0.75</v>
      </c>
      <c r="H77" s="52">
        <v>0.75</v>
      </c>
      <c r="I77" s="52">
        <v>0.75</v>
      </c>
      <c r="J77" s="52">
        <v>0.75</v>
      </c>
      <c r="K77" s="52">
        <v>0.75</v>
      </c>
      <c r="L77" s="52">
        <v>0.75</v>
      </c>
      <c r="M77" s="52">
        <v>0.75</v>
      </c>
      <c r="N77" s="52">
        <v>0.75</v>
      </c>
      <c r="O77" s="52">
        <v>0.75</v>
      </c>
      <c r="P77" s="52">
        <v>0.75</v>
      </c>
      <c r="Q77" s="52">
        <v>0.75</v>
      </c>
      <c r="R77" s="52">
        <v>0.75</v>
      </c>
      <c r="AB77" s="52">
        <v>0.75</v>
      </c>
      <c r="AC77" s="52">
        <v>0.75</v>
      </c>
      <c r="AD77" s="52">
        <v>0.75</v>
      </c>
      <c r="AE77" s="52">
        <v>0.75</v>
      </c>
      <c r="AF77" s="52">
        <v>0.75</v>
      </c>
      <c r="AG77" s="52">
        <v>0.75</v>
      </c>
      <c r="AH77" s="52">
        <v>0.75</v>
      </c>
      <c r="AI77" s="52">
        <v>0.75</v>
      </c>
      <c r="AJ77" s="52">
        <v>0.75</v>
      </c>
      <c r="AK77" s="52">
        <v>0.75</v>
      </c>
      <c r="AL77" s="52">
        <v>0.75</v>
      </c>
      <c r="AM77" s="52">
        <v>0.75</v>
      </c>
      <c r="AW77" s="52">
        <v>0.75</v>
      </c>
      <c r="AX77" s="52">
        <v>0.75</v>
      </c>
      <c r="AY77" s="52">
        <v>0.75</v>
      </c>
      <c r="AZ77" s="52">
        <v>0.75</v>
      </c>
      <c r="BA77" s="52">
        <v>0.75</v>
      </c>
      <c r="BB77" s="52">
        <v>0.75</v>
      </c>
      <c r="BC77" s="52">
        <v>0.75</v>
      </c>
      <c r="BD77" s="52">
        <v>0.75</v>
      </c>
      <c r="BE77" s="52">
        <v>0.75</v>
      </c>
      <c r="BF77" s="52">
        <v>0.75</v>
      </c>
      <c r="BG77" s="52">
        <v>0.75</v>
      </c>
      <c r="BH77" s="52">
        <v>0.75</v>
      </c>
    </row>
    <row r="78" spans="2:60" ht="18" customHeight="1" x14ac:dyDescent="0.25">
      <c r="B78" s="38"/>
      <c r="C78" s="38"/>
      <c r="D78" s="38" t="s">
        <v>144</v>
      </c>
      <c r="E78" s="38"/>
      <c r="G78" s="59">
        <f>G75*G76*G77/1000</f>
        <v>224.97945000000001</v>
      </c>
      <c r="H78" s="59">
        <f t="shared" ref="H78:R78" si="210">H75*H76*H77/1000</f>
        <v>228.1035</v>
      </c>
      <c r="I78" s="59">
        <f t="shared" si="210"/>
        <v>233.46344999999999</v>
      </c>
      <c r="J78" s="59">
        <f t="shared" si="210"/>
        <v>241.58062499999994</v>
      </c>
      <c r="K78" s="59">
        <f t="shared" si="210"/>
        <v>248.62200000000001</v>
      </c>
      <c r="L78" s="59">
        <f t="shared" si="210"/>
        <v>252.03360000000004</v>
      </c>
      <c r="M78" s="59">
        <f t="shared" si="210"/>
        <v>255.95280000000002</v>
      </c>
      <c r="N78" s="59">
        <f t="shared" si="210"/>
        <v>256.3974</v>
      </c>
      <c r="O78" s="59">
        <f t="shared" si="210"/>
        <v>263.09699999999998</v>
      </c>
      <c r="P78" s="59">
        <f t="shared" si="210"/>
        <v>265.53540000000004</v>
      </c>
      <c r="Q78" s="59">
        <f t="shared" si="210"/>
        <v>267.87599999999998</v>
      </c>
      <c r="R78" s="59">
        <f t="shared" si="210"/>
        <v>269.74777500000005</v>
      </c>
      <c r="AB78" s="59">
        <f t="shared" ref="AB78" si="211">AB75*AB76*AB77/1000</f>
        <v>279.58125000000001</v>
      </c>
      <c r="AC78" s="59">
        <f t="shared" ref="AC78" si="212">AC75*AC76*AC77/1000</f>
        <v>281.32499999999999</v>
      </c>
      <c r="AD78" s="59">
        <f t="shared" ref="AD78" si="213">AD75*AD76*AD77/1000</f>
        <v>283.06875000000002</v>
      </c>
      <c r="AE78" s="59">
        <f t="shared" ref="AE78" si="214">AE75*AE76*AE77/1000</f>
        <v>284.23124999999999</v>
      </c>
      <c r="AF78" s="59">
        <f t="shared" ref="AF78" si="215">AF75*AF76*AF77/1000</f>
        <v>285.39375000000001</v>
      </c>
      <c r="AG78" s="59">
        <f t="shared" ref="AG78" si="216">AG75*AG76*AG77/1000</f>
        <v>287.13749999999999</v>
      </c>
      <c r="AH78" s="59">
        <f t="shared" ref="AH78" si="217">AH75*AH76*AH77/1000</f>
        <v>288.3</v>
      </c>
      <c r="AI78" s="59">
        <f t="shared" ref="AI78" si="218">AI75*AI76*AI77/1000</f>
        <v>290.04374999999999</v>
      </c>
      <c r="AJ78" s="59">
        <f t="shared" ref="AJ78" si="219">AJ75*AJ76*AJ77/1000</f>
        <v>291.20625000000001</v>
      </c>
      <c r="AK78" s="59">
        <f t="shared" ref="AK78" si="220">AK75*AK76*AK77/1000</f>
        <v>292.36874999999998</v>
      </c>
      <c r="AL78" s="59">
        <f t="shared" ref="AL78" si="221">AL75*AL76*AL77/1000</f>
        <v>294.11250000000001</v>
      </c>
      <c r="AM78" s="59">
        <f t="shared" ref="AM78" si="222">AM75*AM76*AM77/1000</f>
        <v>295.27499999999998</v>
      </c>
      <c r="AW78" s="59">
        <f t="shared" ref="AW78" si="223">AW75*AW76*AW77/1000</f>
        <v>306.60000000000002</v>
      </c>
      <c r="AX78" s="59">
        <f t="shared" ref="AX78" si="224">AX75*AX76*AX77/1000</f>
        <v>307.8</v>
      </c>
      <c r="AY78" s="59">
        <f t="shared" ref="AY78" si="225">AY75*AY76*AY77/1000</f>
        <v>309</v>
      </c>
      <c r="AZ78" s="59">
        <f t="shared" ref="AZ78" si="226">AZ75*AZ76*AZ77/1000</f>
        <v>310.8</v>
      </c>
      <c r="BA78" s="59">
        <f t="shared" ref="BA78" si="227">BA75*BA76*BA77/1000</f>
        <v>312</v>
      </c>
      <c r="BB78" s="59">
        <f t="shared" ref="BB78" si="228">BB75*BB76*BB77/1000</f>
        <v>313.8</v>
      </c>
      <c r="BC78" s="59">
        <f t="shared" ref="BC78" si="229">BC75*BC76*BC77/1000</f>
        <v>315</v>
      </c>
      <c r="BD78" s="59">
        <f t="shared" ref="BD78" si="230">BD75*BD76*BD77/1000</f>
        <v>316.2</v>
      </c>
      <c r="BE78" s="59">
        <f t="shared" ref="BE78" si="231">BE75*BE76*BE77/1000</f>
        <v>318</v>
      </c>
      <c r="BF78" s="59">
        <f t="shared" ref="BF78" si="232">BF75*BF76*BF77/1000</f>
        <v>319.2</v>
      </c>
      <c r="BG78" s="59">
        <f t="shared" ref="BG78" si="233">BG75*BG76*BG77/1000</f>
        <v>319.2</v>
      </c>
      <c r="BH78" s="59">
        <f t="shared" ref="BH78" si="234">BH75*BH76*BH77/1000</f>
        <v>319.2</v>
      </c>
    </row>
    <row r="79" spans="2:60" ht="18" customHeight="1" x14ac:dyDescent="0.25">
      <c r="B79" s="38"/>
      <c r="C79" s="38"/>
      <c r="D79" s="38"/>
      <c r="E79" s="38"/>
    </row>
    <row r="80" spans="2:60" ht="18" customHeight="1" x14ac:dyDescent="0.25">
      <c r="B80" s="38"/>
      <c r="C80" s="38" t="s">
        <v>146</v>
      </c>
      <c r="D80" s="38"/>
      <c r="E80" s="38"/>
      <c r="G80" s="59">
        <f>SUM(G66,G72,G78)</f>
        <v>1789.6654500000002</v>
      </c>
      <c r="H80" s="59">
        <f t="shared" ref="H80:R80" si="235">SUM(H66,H72,H78)</f>
        <v>1813.6373999999998</v>
      </c>
      <c r="I80" s="59">
        <f t="shared" si="235"/>
        <v>1853.2228499999999</v>
      </c>
      <c r="J80" s="59">
        <f t="shared" si="235"/>
        <v>1897.7016749999998</v>
      </c>
      <c r="K80" s="59">
        <f t="shared" si="235"/>
        <v>1925.5325999999998</v>
      </c>
      <c r="L80" s="59">
        <f t="shared" si="235"/>
        <v>1964.96685</v>
      </c>
      <c r="M80" s="59">
        <f t="shared" si="235"/>
        <v>2001.9983999999999</v>
      </c>
      <c r="N80" s="59">
        <f t="shared" si="235"/>
        <v>2020.0507500000001</v>
      </c>
      <c r="O80" s="59">
        <f t="shared" si="235"/>
        <v>2057.3087999999998</v>
      </c>
      <c r="P80" s="59">
        <f t="shared" si="235"/>
        <v>2081.5509000000002</v>
      </c>
      <c r="Q80" s="59">
        <f t="shared" si="235"/>
        <v>2133.4894999999997</v>
      </c>
      <c r="R80" s="59">
        <f t="shared" si="235"/>
        <v>2154.8974749999998</v>
      </c>
      <c r="AB80" s="59">
        <f>SUM(AB66,AB72,AB78)</f>
        <v>2283.3412500000004</v>
      </c>
      <c r="AC80" s="59">
        <f t="shared" ref="AC80:AM80" si="236">SUM(AC66,AC72,AC78)</f>
        <v>2297.31</v>
      </c>
      <c r="AD80" s="59">
        <f t="shared" si="236"/>
        <v>2310.9187499999998</v>
      </c>
      <c r="AE80" s="59">
        <f t="shared" si="236"/>
        <v>2323.30125</v>
      </c>
      <c r="AF80" s="59">
        <f t="shared" si="236"/>
        <v>2337.9037500000004</v>
      </c>
      <c r="AG80" s="59">
        <f t="shared" si="236"/>
        <v>2351.9174999999996</v>
      </c>
      <c r="AH80" s="59">
        <f t="shared" si="236"/>
        <v>2366.52</v>
      </c>
      <c r="AI80" s="59">
        <f t="shared" si="236"/>
        <v>2381.5837499999998</v>
      </c>
      <c r="AJ80" s="59">
        <f t="shared" si="236"/>
        <v>2396.5912500000004</v>
      </c>
      <c r="AK80" s="59">
        <f t="shared" si="236"/>
        <v>2409.9037499999999</v>
      </c>
      <c r="AL80" s="59">
        <f t="shared" si="236"/>
        <v>2444.3474999999999</v>
      </c>
      <c r="AM80" s="59">
        <f t="shared" si="236"/>
        <v>2460.2400000000002</v>
      </c>
      <c r="AW80" s="59">
        <f>SUM(AW66,AW72,AW78)</f>
        <v>2608.5700000000002</v>
      </c>
      <c r="AX80" s="59">
        <f t="shared" ref="AX80:BH80" si="237">SUM(AX66,AX72,AX78)</f>
        <v>2582.3100000000004</v>
      </c>
      <c r="AY80" s="59">
        <f t="shared" si="237"/>
        <v>2600.3100000000004</v>
      </c>
      <c r="AZ80" s="59">
        <f t="shared" si="237"/>
        <v>2617.65</v>
      </c>
      <c r="BA80" s="59">
        <f t="shared" si="237"/>
        <v>2637.2249999999999</v>
      </c>
      <c r="BB80" s="59">
        <f t="shared" si="237"/>
        <v>2655.6150000000002</v>
      </c>
      <c r="BC80" s="59">
        <f t="shared" si="237"/>
        <v>2675.19</v>
      </c>
      <c r="BD80" s="59">
        <f t="shared" si="237"/>
        <v>2694.5549999999998</v>
      </c>
      <c r="BE80" s="59">
        <f t="shared" si="237"/>
        <v>2716.3050000000003</v>
      </c>
      <c r="BF80" s="59">
        <f t="shared" si="237"/>
        <v>2735.67</v>
      </c>
      <c r="BG80" s="59">
        <f t="shared" si="237"/>
        <v>2735.67</v>
      </c>
      <c r="BH80" s="59">
        <f t="shared" si="237"/>
        <v>2735.67</v>
      </c>
    </row>
    <row r="81" spans="1:68" ht="18" customHeight="1" x14ac:dyDescent="0.25">
      <c r="C81" s="43"/>
      <c r="D81" s="43"/>
      <c r="E81" s="43"/>
    </row>
    <row r="82" spans="1:68" ht="18" customHeight="1" x14ac:dyDescent="0.25">
      <c r="C82" s="43"/>
      <c r="D82" s="43"/>
      <c r="E82" s="43"/>
    </row>
    <row r="83" spans="1:68" ht="18" customHeight="1" x14ac:dyDescent="0.25">
      <c r="B83" s="38" t="s">
        <v>104</v>
      </c>
      <c r="C83" s="38"/>
      <c r="D83" s="38"/>
      <c r="E83" s="38"/>
    </row>
    <row r="84" spans="1:68" ht="18" customHeight="1" x14ac:dyDescent="0.25">
      <c r="B84" s="38"/>
      <c r="C84" s="38" t="s">
        <v>145</v>
      </c>
      <c r="D84" s="38"/>
      <c r="E84" s="38"/>
      <c r="G84" s="87">
        <v>2000</v>
      </c>
      <c r="H84" s="87">
        <v>2000</v>
      </c>
      <c r="I84" s="87">
        <v>2000</v>
      </c>
      <c r="J84" s="87">
        <v>2000</v>
      </c>
      <c r="K84" s="87">
        <v>2000</v>
      </c>
      <c r="L84" s="87">
        <v>2000</v>
      </c>
      <c r="M84" s="87">
        <v>2000</v>
      </c>
      <c r="N84" s="87">
        <v>2000</v>
      </c>
      <c r="O84" s="87">
        <v>2000</v>
      </c>
      <c r="P84" s="87">
        <v>2000</v>
      </c>
      <c r="Q84" s="87">
        <v>2000</v>
      </c>
      <c r="R84" s="87">
        <v>2000</v>
      </c>
      <c r="AB84" s="57">
        <v>2000</v>
      </c>
      <c r="AC84" s="57">
        <v>2000</v>
      </c>
      <c r="AD84" s="57">
        <v>2000</v>
      </c>
      <c r="AE84" s="57">
        <v>2000</v>
      </c>
      <c r="AF84" s="57">
        <v>2000</v>
      </c>
      <c r="AG84" s="57">
        <v>2000</v>
      </c>
      <c r="AH84" s="57">
        <v>2000</v>
      </c>
      <c r="AI84" s="57">
        <v>2000</v>
      </c>
      <c r="AJ84" s="57">
        <v>2000</v>
      </c>
      <c r="AK84" s="57">
        <v>2000</v>
      </c>
      <c r="AL84" s="57">
        <v>2000</v>
      </c>
      <c r="AM84" s="57">
        <v>2000</v>
      </c>
      <c r="AW84" s="57">
        <v>2000</v>
      </c>
      <c r="AX84" s="57">
        <v>2000</v>
      </c>
      <c r="AY84" s="57">
        <v>2000</v>
      </c>
      <c r="AZ84" s="57">
        <v>2000</v>
      </c>
      <c r="BA84" s="57">
        <v>2000</v>
      </c>
      <c r="BB84" s="57">
        <v>2000</v>
      </c>
      <c r="BC84" s="57">
        <v>2000</v>
      </c>
      <c r="BD84" s="57">
        <v>2000</v>
      </c>
      <c r="BE84" s="57">
        <v>2000</v>
      </c>
      <c r="BF84" s="57">
        <v>2000</v>
      </c>
      <c r="BG84" s="57">
        <v>2000</v>
      </c>
      <c r="BH84" s="57">
        <v>2000</v>
      </c>
    </row>
    <row r="85" spans="1:68" ht="18" customHeight="1" x14ac:dyDescent="0.25">
      <c r="C85" s="43"/>
      <c r="D85" s="43"/>
      <c r="E85" s="43"/>
    </row>
    <row r="86" spans="1:68" ht="18" customHeight="1" x14ac:dyDescent="0.25">
      <c r="C86" s="43"/>
      <c r="D86" s="43"/>
      <c r="E86" s="43"/>
    </row>
    <row r="87" spans="1:68" ht="18" customHeight="1" x14ac:dyDescent="0.25">
      <c r="C87" s="43"/>
      <c r="D87" s="43"/>
      <c r="E87" s="43"/>
    </row>
    <row r="88" spans="1:68" ht="18" customHeight="1" x14ac:dyDescent="0.25">
      <c r="C88" s="43"/>
      <c r="D88" s="43"/>
      <c r="E88" s="43"/>
    </row>
    <row r="89" spans="1:68" ht="18" customHeight="1" x14ac:dyDescent="0.25"/>
    <row r="90" spans="1:68" ht="18" customHeight="1" x14ac:dyDescent="0.25"/>
    <row r="91" spans="1:68" ht="18" customHeight="1" x14ac:dyDescent="0.25"/>
    <row r="92" spans="1:68" ht="15.75" customHeight="1" thickBot="1" x14ac:dyDescent="0.3">
      <c r="A92" s="37"/>
      <c r="B92" s="37"/>
      <c r="C92" s="37"/>
      <c r="D92" s="37"/>
      <c r="E92" s="37"/>
      <c r="F92" s="37"/>
      <c r="G92" s="37"/>
      <c r="H92" s="37"/>
      <c r="I92" s="37"/>
      <c r="J92" s="37"/>
      <c r="K92" s="37"/>
      <c r="L92" s="37"/>
      <c r="M92" s="37"/>
      <c r="N92" s="37"/>
      <c r="O92" s="37"/>
      <c r="P92" s="37"/>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row>
  </sheetData>
  <pageMargins left="0.25" right="0.25" top="0.5" bottom="0.5" header="0.25" footer="0.25"/>
  <pageSetup scale="58" fitToHeight="0" orientation="landscape" horizontalDpi="150" verticalDpi="150" r:id="rId1"/>
  <headerFooter>
    <oddFooter>&amp;L&amp;10&amp;F&amp;C&amp;10Page &amp;P of &amp;N&amp;R&amp;10&amp;D</oddFooter>
  </headerFooter>
  <colBreaks count="2" manualBreakCount="2">
    <brk id="26" max="15" man="1"/>
    <brk id="47" max="1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CC"/>
  </sheetPr>
  <dimension ref="A1:BP50"/>
  <sheetViews>
    <sheetView zoomScale="70" zoomScaleNormal="70" workbookViewId="0">
      <pane xSplit="5" ySplit="3" topLeftCell="F4" activePane="bottomRight" state="frozen"/>
      <selection activeCell="C7" sqref="C7"/>
      <selection pane="topRight" activeCell="C7" sqref="C7"/>
      <selection pane="bottomLeft" activeCell="C7" sqref="C7"/>
      <selection pane="bottomRight" activeCell="F4" sqref="F4"/>
    </sheetView>
  </sheetViews>
  <sheetFormatPr defaultColWidth="10.625" defaultRowHeight="15.75" customHeight="1" x14ac:dyDescent="0.25"/>
  <cols>
    <col min="1" max="4" width="2.625" style="7" customWidth="1"/>
    <col min="5" max="5" width="20.625" style="7" customWidth="1"/>
    <col min="6" max="6" width="2.625" style="7" customWidth="1"/>
    <col min="7" max="18" width="10.625" style="7"/>
    <col min="19" max="19" width="2.625" style="7" customWidth="1"/>
    <col min="20" max="23" width="10.625" style="7"/>
    <col min="24" max="24" width="2.625" style="7" customWidth="1"/>
    <col min="25" max="25" width="10.625" style="7"/>
    <col min="26" max="27" width="2.625" style="7" customWidth="1"/>
    <col min="28" max="39" width="10.625" style="7"/>
    <col min="40" max="40" width="2.625" style="7" customWidth="1"/>
    <col min="41" max="44" width="10.625" style="7"/>
    <col min="45" max="45" width="2.625" style="7" customWidth="1"/>
    <col min="46" max="46" width="10.625" style="7"/>
    <col min="47" max="48" width="2.625" style="7" customWidth="1"/>
    <col min="49" max="60" width="10.625" style="7"/>
    <col min="61" max="61" width="2.625" style="7" customWidth="1"/>
    <col min="62" max="65" width="10.625" style="7"/>
    <col min="66" max="66" width="2.625" style="7" customWidth="1"/>
    <col min="67" max="67" width="10.625" style="7"/>
    <col min="68" max="69" width="2.625" style="7" customWidth="1"/>
    <col min="70" max="16384" width="10.625" style="7"/>
  </cols>
  <sheetData>
    <row r="1" spans="1:67" ht="18" customHeight="1" x14ac:dyDescent="0.25">
      <c r="A1" s="12" t="str">
        <f ca="1">RIGHT(CELL("filename",$A$1),LEN(CELL("filename",$A$1))-FIND("]",CELL("filename",$A$1)))</f>
        <v>LT Assets &amp; Liabilities</v>
      </c>
    </row>
    <row r="2" spans="1:67" ht="18" customHeight="1" x14ac:dyDescent="0.25"/>
    <row r="3" spans="1:67" ht="18" customHeight="1" x14ac:dyDescent="0.25">
      <c r="B3" s="7" t="s">
        <v>8</v>
      </c>
      <c r="G3" s="8">
        <f t="shared" ref="G3:R3" si="0">INDEX(Months,G$4)</f>
        <v>41275</v>
      </c>
      <c r="H3" s="8">
        <f t="shared" si="0"/>
        <v>41306</v>
      </c>
      <c r="I3" s="8">
        <f t="shared" si="0"/>
        <v>41334</v>
      </c>
      <c r="J3" s="8">
        <f t="shared" si="0"/>
        <v>41365</v>
      </c>
      <c r="K3" s="8">
        <f t="shared" si="0"/>
        <v>41395</v>
      </c>
      <c r="L3" s="8">
        <f t="shared" si="0"/>
        <v>41426</v>
      </c>
      <c r="M3" s="8">
        <f t="shared" si="0"/>
        <v>41456</v>
      </c>
      <c r="N3" s="8">
        <f t="shared" si="0"/>
        <v>41487</v>
      </c>
      <c r="O3" s="8">
        <f t="shared" si="0"/>
        <v>41518</v>
      </c>
      <c r="P3" s="8">
        <f t="shared" si="0"/>
        <v>41548</v>
      </c>
      <c r="Q3" s="8">
        <f t="shared" si="0"/>
        <v>41579</v>
      </c>
      <c r="R3" s="8">
        <f t="shared" si="0"/>
        <v>41609</v>
      </c>
      <c r="T3" s="9" t="s">
        <v>18</v>
      </c>
      <c r="U3" s="9" t="s">
        <v>19</v>
      </c>
      <c r="V3" s="9" t="s">
        <v>20</v>
      </c>
      <c r="W3" s="9" t="s">
        <v>21</v>
      </c>
      <c r="Y3" s="9" t="s">
        <v>22</v>
      </c>
      <c r="AB3" s="8">
        <f t="shared" ref="AB3:AM3" si="1">INDEX(Months,AB$4)</f>
        <v>41640</v>
      </c>
      <c r="AC3" s="8">
        <f t="shared" si="1"/>
        <v>41671</v>
      </c>
      <c r="AD3" s="8">
        <f t="shared" si="1"/>
        <v>41699</v>
      </c>
      <c r="AE3" s="8">
        <f t="shared" si="1"/>
        <v>41730</v>
      </c>
      <c r="AF3" s="8">
        <f t="shared" si="1"/>
        <v>41760</v>
      </c>
      <c r="AG3" s="8">
        <f t="shared" si="1"/>
        <v>41791</v>
      </c>
      <c r="AH3" s="8">
        <f t="shared" si="1"/>
        <v>41821</v>
      </c>
      <c r="AI3" s="8">
        <f t="shared" si="1"/>
        <v>41852</v>
      </c>
      <c r="AJ3" s="8">
        <f t="shared" si="1"/>
        <v>41883</v>
      </c>
      <c r="AK3" s="8">
        <f t="shared" si="1"/>
        <v>41913</v>
      </c>
      <c r="AL3" s="8">
        <f t="shared" si="1"/>
        <v>41944</v>
      </c>
      <c r="AM3" s="8">
        <f t="shared" si="1"/>
        <v>41974</v>
      </c>
      <c r="AO3" s="9" t="s">
        <v>0</v>
      </c>
      <c r="AP3" s="9" t="s">
        <v>1</v>
      </c>
      <c r="AQ3" s="9" t="s">
        <v>2</v>
      </c>
      <c r="AR3" s="9" t="s">
        <v>3</v>
      </c>
      <c r="AT3" s="9" t="s">
        <v>4</v>
      </c>
      <c r="AW3" s="8">
        <f t="shared" ref="AW3:BH3" si="2">INDEX(Months,AW$4)</f>
        <v>42005</v>
      </c>
      <c r="AX3" s="8">
        <f t="shared" si="2"/>
        <v>42036</v>
      </c>
      <c r="AY3" s="8">
        <f t="shared" si="2"/>
        <v>42064</v>
      </c>
      <c r="AZ3" s="8">
        <f t="shared" si="2"/>
        <v>42095</v>
      </c>
      <c r="BA3" s="8">
        <f t="shared" si="2"/>
        <v>42125</v>
      </c>
      <c r="BB3" s="8">
        <f t="shared" si="2"/>
        <v>42156</v>
      </c>
      <c r="BC3" s="8">
        <f t="shared" si="2"/>
        <v>42186</v>
      </c>
      <c r="BD3" s="8">
        <f t="shared" si="2"/>
        <v>42217</v>
      </c>
      <c r="BE3" s="8">
        <f t="shared" si="2"/>
        <v>42248</v>
      </c>
      <c r="BF3" s="8">
        <f t="shared" si="2"/>
        <v>42278</v>
      </c>
      <c r="BG3" s="8">
        <f t="shared" si="2"/>
        <v>42309</v>
      </c>
      <c r="BH3" s="8">
        <f t="shared" si="2"/>
        <v>42339</v>
      </c>
      <c r="BJ3" s="9" t="s">
        <v>10</v>
      </c>
      <c r="BK3" s="9" t="s">
        <v>11</v>
      </c>
      <c r="BL3" s="9" t="s">
        <v>12</v>
      </c>
      <c r="BM3" s="9" t="s">
        <v>13</v>
      </c>
      <c r="BO3" s="9" t="s">
        <v>14</v>
      </c>
    </row>
    <row r="4" spans="1:67" s="6" customFormat="1" ht="18" customHeight="1" x14ac:dyDescent="0.25">
      <c r="B4" s="10" t="s">
        <v>9</v>
      </c>
      <c r="G4" s="9">
        <v>1</v>
      </c>
      <c r="H4" s="9">
        <v>2</v>
      </c>
      <c r="I4" s="9">
        <v>3</v>
      </c>
      <c r="J4" s="9">
        <v>4</v>
      </c>
      <c r="K4" s="9">
        <v>5</v>
      </c>
      <c r="L4" s="9">
        <v>6</v>
      </c>
      <c r="M4" s="9">
        <v>7</v>
      </c>
      <c r="N4" s="9">
        <v>8</v>
      </c>
      <c r="O4" s="9">
        <v>9</v>
      </c>
      <c r="P4" s="9">
        <v>10</v>
      </c>
      <c r="Q4" s="9">
        <v>11</v>
      </c>
      <c r="R4" s="9">
        <v>12</v>
      </c>
      <c r="AB4" s="9">
        <v>13</v>
      </c>
      <c r="AC4" s="9">
        <v>14</v>
      </c>
      <c r="AD4" s="9">
        <v>15</v>
      </c>
      <c r="AE4" s="9">
        <v>16</v>
      </c>
      <c r="AF4" s="9">
        <v>17</v>
      </c>
      <c r="AG4" s="9">
        <v>18</v>
      </c>
      <c r="AH4" s="9">
        <v>19</v>
      </c>
      <c r="AI4" s="9">
        <v>20</v>
      </c>
      <c r="AJ4" s="9">
        <v>21</v>
      </c>
      <c r="AK4" s="9">
        <v>22</v>
      </c>
      <c r="AL4" s="9">
        <v>23</v>
      </c>
      <c r="AM4" s="9">
        <v>24</v>
      </c>
      <c r="AW4" s="9">
        <v>25</v>
      </c>
      <c r="AX4" s="9">
        <v>26</v>
      </c>
      <c r="AY4" s="9">
        <v>27</v>
      </c>
      <c r="AZ4" s="9">
        <v>28</v>
      </c>
      <c r="BA4" s="9">
        <v>29</v>
      </c>
      <c r="BB4" s="9">
        <v>30</v>
      </c>
      <c r="BC4" s="9">
        <v>31</v>
      </c>
      <c r="BD4" s="9">
        <v>32</v>
      </c>
      <c r="BE4" s="9">
        <v>33</v>
      </c>
      <c r="BF4" s="9">
        <v>34</v>
      </c>
      <c r="BG4" s="9">
        <v>35</v>
      </c>
      <c r="BH4" s="9">
        <v>36</v>
      </c>
    </row>
    <row r="5" spans="1:67" ht="18" customHeight="1" x14ac:dyDescent="0.25"/>
    <row r="6" spans="1:67" s="30" customFormat="1" ht="18" customHeight="1" x14ac:dyDescent="0.25">
      <c r="B6" s="30" t="s">
        <v>131</v>
      </c>
    </row>
    <row r="7" spans="1:67" s="30" customFormat="1" ht="18" customHeight="1" x14ac:dyDescent="0.25">
      <c r="C7" s="30" t="s">
        <v>208</v>
      </c>
    </row>
    <row r="8" spans="1:67" s="30" customFormat="1" ht="18" customHeight="1" x14ac:dyDescent="0.25">
      <c r="D8" s="30" t="s">
        <v>185</v>
      </c>
      <c r="G8" s="65">
        <f>G30</f>
        <v>0</v>
      </c>
      <c r="H8" s="65">
        <f t="shared" ref="H8:R8" si="3">H30</f>
        <v>0</v>
      </c>
      <c r="I8" s="65">
        <f t="shared" si="3"/>
        <v>0</v>
      </c>
      <c r="J8" s="65">
        <f t="shared" si="3"/>
        <v>0</v>
      </c>
      <c r="K8" s="65">
        <f t="shared" si="3"/>
        <v>0</v>
      </c>
      <c r="L8" s="65">
        <f t="shared" si="3"/>
        <v>0</v>
      </c>
      <c r="M8" s="65">
        <f t="shared" si="3"/>
        <v>0</v>
      </c>
      <c r="N8" s="65">
        <f t="shared" si="3"/>
        <v>0</v>
      </c>
      <c r="O8" s="65">
        <f t="shared" si="3"/>
        <v>0</v>
      </c>
      <c r="P8" s="65">
        <f t="shared" si="3"/>
        <v>0</v>
      </c>
      <c r="Q8" s="65">
        <f t="shared" si="3"/>
        <v>0</v>
      </c>
      <c r="R8" s="65">
        <f t="shared" si="3"/>
        <v>0</v>
      </c>
      <c r="S8" s="51"/>
      <c r="T8" s="65"/>
      <c r="U8" s="65"/>
      <c r="V8" s="65"/>
      <c r="W8" s="65"/>
      <c r="X8" s="65"/>
      <c r="Y8" s="65"/>
      <c r="Z8" s="51"/>
      <c r="AA8" s="51"/>
      <c r="AB8" s="65">
        <f>AB30</f>
        <v>0</v>
      </c>
      <c r="AC8" s="65">
        <f t="shared" ref="AC8:AM8" si="4">AC30</f>
        <v>0</v>
      </c>
      <c r="AD8" s="65">
        <f t="shared" si="4"/>
        <v>0</v>
      </c>
      <c r="AE8" s="65">
        <f t="shared" si="4"/>
        <v>10000</v>
      </c>
      <c r="AF8" s="65">
        <f t="shared" si="4"/>
        <v>10000</v>
      </c>
      <c r="AG8" s="65">
        <f t="shared" si="4"/>
        <v>10000</v>
      </c>
      <c r="AH8" s="65">
        <f t="shared" si="4"/>
        <v>10000</v>
      </c>
      <c r="AI8" s="65">
        <f t="shared" si="4"/>
        <v>10000</v>
      </c>
      <c r="AJ8" s="65">
        <f t="shared" si="4"/>
        <v>10000</v>
      </c>
      <c r="AK8" s="65">
        <f t="shared" si="4"/>
        <v>10000</v>
      </c>
      <c r="AL8" s="65">
        <f t="shared" si="4"/>
        <v>10000</v>
      </c>
      <c r="AM8" s="65">
        <f t="shared" si="4"/>
        <v>10000</v>
      </c>
      <c r="AN8" s="51"/>
      <c r="AO8" s="65"/>
      <c r="AP8" s="65"/>
      <c r="AQ8" s="65"/>
      <c r="AR8" s="65"/>
      <c r="AS8" s="65"/>
      <c r="AT8" s="65"/>
      <c r="AU8" s="51"/>
      <c r="AV8" s="51"/>
      <c r="AW8" s="65">
        <f>AW30</f>
        <v>10000</v>
      </c>
      <c r="AX8" s="65">
        <f t="shared" ref="AX8:BH8" si="5">AX30</f>
        <v>10000</v>
      </c>
      <c r="AY8" s="65">
        <f t="shared" si="5"/>
        <v>10000</v>
      </c>
      <c r="AZ8" s="65">
        <f t="shared" si="5"/>
        <v>10000</v>
      </c>
      <c r="BA8" s="65">
        <f t="shared" si="5"/>
        <v>10000</v>
      </c>
      <c r="BB8" s="65">
        <f t="shared" si="5"/>
        <v>10000</v>
      </c>
      <c r="BC8" s="65">
        <f t="shared" si="5"/>
        <v>10000</v>
      </c>
      <c r="BD8" s="65">
        <f t="shared" si="5"/>
        <v>10000</v>
      </c>
      <c r="BE8" s="65">
        <f t="shared" si="5"/>
        <v>10000</v>
      </c>
      <c r="BF8" s="65">
        <f t="shared" si="5"/>
        <v>10000</v>
      </c>
      <c r="BG8" s="65">
        <f t="shared" si="5"/>
        <v>10000</v>
      </c>
      <c r="BH8" s="65">
        <f t="shared" si="5"/>
        <v>10000</v>
      </c>
      <c r="BI8" s="51"/>
      <c r="BJ8" s="65"/>
      <c r="BK8" s="65"/>
      <c r="BL8" s="65"/>
      <c r="BM8" s="65"/>
      <c r="BN8" s="65"/>
      <c r="BO8" s="65"/>
    </row>
    <row r="9" spans="1:67" s="30" customFormat="1" ht="18" customHeight="1" x14ac:dyDescent="0.25">
      <c r="D9" s="30" t="s">
        <v>211</v>
      </c>
      <c r="G9" s="65">
        <f>G27</f>
        <v>0</v>
      </c>
      <c r="H9" s="65">
        <f t="shared" ref="H9:R9" si="6">H27</f>
        <v>0</v>
      </c>
      <c r="I9" s="65">
        <f t="shared" si="6"/>
        <v>0</v>
      </c>
      <c r="J9" s="65">
        <f t="shared" si="6"/>
        <v>0</v>
      </c>
      <c r="K9" s="65">
        <f t="shared" si="6"/>
        <v>0</v>
      </c>
      <c r="L9" s="65">
        <f t="shared" si="6"/>
        <v>0</v>
      </c>
      <c r="M9" s="65">
        <f t="shared" si="6"/>
        <v>0</v>
      </c>
      <c r="N9" s="65">
        <f t="shared" si="6"/>
        <v>0</v>
      </c>
      <c r="O9" s="65">
        <f t="shared" si="6"/>
        <v>0</v>
      </c>
      <c r="P9" s="65">
        <f t="shared" si="6"/>
        <v>0</v>
      </c>
      <c r="Q9" s="65">
        <f t="shared" si="6"/>
        <v>0</v>
      </c>
      <c r="R9" s="65">
        <f t="shared" si="6"/>
        <v>0</v>
      </c>
      <c r="S9" s="51"/>
      <c r="T9" s="65"/>
      <c r="U9" s="65"/>
      <c r="V9" s="65"/>
      <c r="W9" s="65"/>
      <c r="X9" s="65"/>
      <c r="Y9" s="65"/>
      <c r="Z9" s="51"/>
      <c r="AA9" s="51"/>
      <c r="AB9" s="65">
        <f>AB27</f>
        <v>0</v>
      </c>
      <c r="AC9" s="65">
        <f t="shared" ref="AC9:AM9" si="7">AC27</f>
        <v>0</v>
      </c>
      <c r="AD9" s="65">
        <f t="shared" si="7"/>
        <v>0</v>
      </c>
      <c r="AE9" s="65">
        <f t="shared" si="7"/>
        <v>-10000</v>
      </c>
      <c r="AF9" s="65">
        <f t="shared" si="7"/>
        <v>0</v>
      </c>
      <c r="AG9" s="65">
        <f t="shared" si="7"/>
        <v>0</v>
      </c>
      <c r="AH9" s="65">
        <f t="shared" si="7"/>
        <v>0</v>
      </c>
      <c r="AI9" s="65">
        <f t="shared" si="7"/>
        <v>0</v>
      </c>
      <c r="AJ9" s="65">
        <f t="shared" si="7"/>
        <v>0</v>
      </c>
      <c r="AK9" s="65">
        <f t="shared" si="7"/>
        <v>0</v>
      </c>
      <c r="AL9" s="65">
        <f t="shared" si="7"/>
        <v>0</v>
      </c>
      <c r="AM9" s="65">
        <f t="shared" si="7"/>
        <v>0</v>
      </c>
      <c r="AN9" s="51"/>
      <c r="AO9" s="65"/>
      <c r="AP9" s="65"/>
      <c r="AQ9" s="65"/>
      <c r="AR9" s="65"/>
      <c r="AS9" s="65"/>
      <c r="AT9" s="65"/>
      <c r="AU9" s="51"/>
      <c r="AV9" s="51"/>
      <c r="AW9" s="65">
        <f>AW27</f>
        <v>0</v>
      </c>
      <c r="AX9" s="65">
        <f t="shared" ref="AX9:BH9" si="8">AX27</f>
        <v>0</v>
      </c>
      <c r="AY9" s="65">
        <f t="shared" si="8"/>
        <v>0</v>
      </c>
      <c r="AZ9" s="65">
        <f t="shared" si="8"/>
        <v>0</v>
      </c>
      <c r="BA9" s="65">
        <f t="shared" si="8"/>
        <v>0</v>
      </c>
      <c r="BB9" s="65">
        <f t="shared" si="8"/>
        <v>0</v>
      </c>
      <c r="BC9" s="65">
        <f t="shared" si="8"/>
        <v>0</v>
      </c>
      <c r="BD9" s="65">
        <f t="shared" si="8"/>
        <v>0</v>
      </c>
      <c r="BE9" s="65">
        <f t="shared" si="8"/>
        <v>0</v>
      </c>
      <c r="BF9" s="65">
        <f t="shared" si="8"/>
        <v>0</v>
      </c>
      <c r="BG9" s="65">
        <f t="shared" si="8"/>
        <v>0</v>
      </c>
      <c r="BH9" s="65">
        <f t="shared" si="8"/>
        <v>0</v>
      </c>
      <c r="BI9" s="51"/>
      <c r="BJ9" s="65"/>
      <c r="BK9" s="65"/>
      <c r="BL9" s="65"/>
      <c r="BM9" s="65"/>
      <c r="BN9" s="65"/>
      <c r="BO9" s="65"/>
    </row>
    <row r="10" spans="1:67" s="30" customFormat="1" ht="18" customHeight="1" x14ac:dyDescent="0.25">
      <c r="D10" s="30" t="s">
        <v>213</v>
      </c>
      <c r="G10" s="65">
        <f>G28</f>
        <v>0</v>
      </c>
      <c r="H10" s="65">
        <f t="shared" ref="H10:R10" si="9">H28</f>
        <v>0</v>
      </c>
      <c r="I10" s="65">
        <f t="shared" si="9"/>
        <v>0</v>
      </c>
      <c r="J10" s="65">
        <f t="shared" si="9"/>
        <v>0</v>
      </c>
      <c r="K10" s="65">
        <f t="shared" si="9"/>
        <v>0</v>
      </c>
      <c r="L10" s="65">
        <f t="shared" si="9"/>
        <v>0</v>
      </c>
      <c r="M10" s="65">
        <f t="shared" si="9"/>
        <v>0</v>
      </c>
      <c r="N10" s="65">
        <f t="shared" si="9"/>
        <v>0</v>
      </c>
      <c r="O10" s="65">
        <f t="shared" si="9"/>
        <v>0</v>
      </c>
      <c r="P10" s="65">
        <f t="shared" si="9"/>
        <v>0</v>
      </c>
      <c r="Q10" s="65">
        <f t="shared" si="9"/>
        <v>0</v>
      </c>
      <c r="R10" s="65">
        <f t="shared" si="9"/>
        <v>0</v>
      </c>
      <c r="S10" s="51"/>
      <c r="T10" s="65"/>
      <c r="U10" s="65"/>
      <c r="V10" s="65"/>
      <c r="W10" s="65"/>
      <c r="X10" s="65"/>
      <c r="Y10" s="65"/>
      <c r="Z10" s="51"/>
      <c r="AA10" s="51"/>
      <c r="AB10" s="65">
        <f>AB28</f>
        <v>0</v>
      </c>
      <c r="AC10" s="65">
        <f t="shared" ref="AC10:AM10" si="10">AC28</f>
        <v>0</v>
      </c>
      <c r="AD10" s="65">
        <f t="shared" si="10"/>
        <v>0</v>
      </c>
      <c r="AE10" s="65">
        <f t="shared" si="10"/>
        <v>0</v>
      </c>
      <c r="AF10" s="65">
        <f t="shared" si="10"/>
        <v>0</v>
      </c>
      <c r="AG10" s="65">
        <f t="shared" si="10"/>
        <v>0</v>
      </c>
      <c r="AH10" s="65">
        <f t="shared" si="10"/>
        <v>0</v>
      </c>
      <c r="AI10" s="65">
        <f t="shared" si="10"/>
        <v>0</v>
      </c>
      <c r="AJ10" s="65">
        <f t="shared" si="10"/>
        <v>0</v>
      </c>
      <c r="AK10" s="65">
        <f t="shared" si="10"/>
        <v>0</v>
      </c>
      <c r="AL10" s="65">
        <f t="shared" si="10"/>
        <v>0</v>
      </c>
      <c r="AM10" s="65">
        <f t="shared" si="10"/>
        <v>0</v>
      </c>
      <c r="AN10" s="51"/>
      <c r="AO10" s="65"/>
      <c r="AP10" s="65"/>
      <c r="AQ10" s="65"/>
      <c r="AR10" s="65"/>
      <c r="AS10" s="65"/>
      <c r="AT10" s="65"/>
      <c r="AU10" s="51"/>
      <c r="AV10" s="51"/>
      <c r="AW10" s="65">
        <f>AW28</f>
        <v>0</v>
      </c>
      <c r="AX10" s="65">
        <f t="shared" ref="AX10:BH10" si="11">AX28</f>
        <v>0</v>
      </c>
      <c r="AY10" s="65">
        <f t="shared" si="11"/>
        <v>0</v>
      </c>
      <c r="AZ10" s="65">
        <f t="shared" si="11"/>
        <v>0</v>
      </c>
      <c r="BA10" s="65">
        <f t="shared" si="11"/>
        <v>0</v>
      </c>
      <c r="BB10" s="65">
        <f t="shared" si="11"/>
        <v>0</v>
      </c>
      <c r="BC10" s="65">
        <f t="shared" si="11"/>
        <v>0</v>
      </c>
      <c r="BD10" s="65">
        <f t="shared" si="11"/>
        <v>0</v>
      </c>
      <c r="BE10" s="65">
        <f t="shared" si="11"/>
        <v>0</v>
      </c>
      <c r="BF10" s="65">
        <f t="shared" si="11"/>
        <v>0</v>
      </c>
      <c r="BG10" s="65">
        <f t="shared" si="11"/>
        <v>0</v>
      </c>
      <c r="BH10" s="65">
        <f t="shared" si="11"/>
        <v>0</v>
      </c>
      <c r="BI10" s="51"/>
      <c r="BJ10" s="65"/>
      <c r="BK10" s="65"/>
      <c r="BL10" s="65"/>
      <c r="BM10" s="65"/>
      <c r="BN10" s="65"/>
      <c r="BO10" s="65"/>
    </row>
    <row r="11" spans="1:67" s="30" customFormat="1" ht="18" customHeight="1" x14ac:dyDescent="0.25">
      <c r="G11" s="65"/>
      <c r="H11" s="65"/>
      <c r="I11" s="65"/>
      <c r="J11" s="65"/>
      <c r="K11" s="65"/>
      <c r="L11" s="65"/>
      <c r="M11" s="65"/>
      <c r="N11" s="65"/>
      <c r="O11" s="65"/>
      <c r="P11" s="65"/>
      <c r="Q11" s="65"/>
      <c r="R11" s="65"/>
      <c r="S11" s="51"/>
      <c r="T11" s="65"/>
      <c r="U11" s="65"/>
      <c r="V11" s="65"/>
      <c r="W11" s="65"/>
      <c r="X11" s="65"/>
      <c r="Y11" s="65"/>
      <c r="Z11" s="51"/>
      <c r="AA11" s="51"/>
      <c r="AB11" s="65"/>
      <c r="AC11" s="65"/>
      <c r="AD11" s="65"/>
      <c r="AE11" s="65"/>
      <c r="AF11" s="65"/>
      <c r="AG11" s="65"/>
      <c r="AH11" s="65"/>
      <c r="AI11" s="65"/>
      <c r="AJ11" s="65"/>
      <c r="AK11" s="65"/>
      <c r="AL11" s="65"/>
      <c r="AM11" s="65"/>
      <c r="AN11" s="51"/>
      <c r="AO11" s="65"/>
      <c r="AP11" s="65"/>
      <c r="AQ11" s="65"/>
      <c r="AR11" s="65"/>
      <c r="AS11" s="65"/>
      <c r="AT11" s="65"/>
      <c r="AU11" s="51"/>
      <c r="AV11" s="51"/>
      <c r="AW11" s="65"/>
      <c r="AX11" s="65"/>
      <c r="AY11" s="65"/>
      <c r="AZ11" s="65"/>
      <c r="BA11" s="65"/>
      <c r="BB11" s="65"/>
      <c r="BC11" s="65"/>
      <c r="BD11" s="65"/>
      <c r="BE11" s="65"/>
      <c r="BF11" s="65"/>
      <c r="BG11" s="65"/>
      <c r="BH11" s="65"/>
      <c r="BI11" s="51"/>
      <c r="BJ11" s="65"/>
      <c r="BK11" s="65"/>
      <c r="BL11" s="65"/>
      <c r="BM11" s="65"/>
      <c r="BN11" s="65"/>
      <c r="BO11" s="65"/>
    </row>
    <row r="12" spans="1:67" s="30" customFormat="1" ht="18" customHeight="1" x14ac:dyDescent="0.25">
      <c r="C12" s="30" t="s">
        <v>112</v>
      </c>
    </row>
    <row r="13" spans="1:67" s="30" customFormat="1" ht="18" customHeight="1" x14ac:dyDescent="0.25">
      <c r="D13" s="30" t="s">
        <v>185</v>
      </c>
      <c r="G13" s="65">
        <f>G42</f>
        <v>0</v>
      </c>
      <c r="H13" s="65">
        <f t="shared" ref="H13:R13" si="12">H42</f>
        <v>0</v>
      </c>
      <c r="I13" s="65">
        <f t="shared" si="12"/>
        <v>0</v>
      </c>
      <c r="J13" s="65">
        <f t="shared" si="12"/>
        <v>0</v>
      </c>
      <c r="K13" s="65">
        <f t="shared" si="12"/>
        <v>0</v>
      </c>
      <c r="L13" s="65">
        <f t="shared" si="12"/>
        <v>0</v>
      </c>
      <c r="M13" s="65">
        <f t="shared" si="12"/>
        <v>0</v>
      </c>
      <c r="N13" s="65">
        <f t="shared" si="12"/>
        <v>0</v>
      </c>
      <c r="O13" s="65">
        <f t="shared" si="12"/>
        <v>0</v>
      </c>
      <c r="P13" s="65">
        <f t="shared" si="12"/>
        <v>0</v>
      </c>
      <c r="Q13" s="65">
        <f t="shared" si="12"/>
        <v>0</v>
      </c>
      <c r="R13" s="65">
        <f t="shared" si="12"/>
        <v>0</v>
      </c>
      <c r="S13" s="51"/>
      <c r="T13" s="65"/>
      <c r="U13" s="65"/>
      <c r="V13" s="65"/>
      <c r="W13" s="65"/>
      <c r="X13" s="65"/>
      <c r="Y13" s="65"/>
      <c r="Z13" s="51"/>
      <c r="AA13" s="51"/>
      <c r="AB13" s="65">
        <f>AB42</f>
        <v>0</v>
      </c>
      <c r="AC13" s="65">
        <f t="shared" ref="AC13:AM13" si="13">AC42</f>
        <v>0</v>
      </c>
      <c r="AD13" s="65">
        <f t="shared" si="13"/>
        <v>0</v>
      </c>
      <c r="AE13" s="65">
        <f t="shared" si="13"/>
        <v>0</v>
      </c>
      <c r="AF13" s="65">
        <f t="shared" si="13"/>
        <v>0</v>
      </c>
      <c r="AG13" s="65">
        <f t="shared" si="13"/>
        <v>0</v>
      </c>
      <c r="AH13" s="65">
        <f t="shared" si="13"/>
        <v>0</v>
      </c>
      <c r="AI13" s="65">
        <f t="shared" si="13"/>
        <v>0</v>
      </c>
      <c r="AJ13" s="65">
        <f t="shared" si="13"/>
        <v>5000</v>
      </c>
      <c r="AK13" s="65">
        <f t="shared" si="13"/>
        <v>5000</v>
      </c>
      <c r="AL13" s="65">
        <f t="shared" si="13"/>
        <v>5000</v>
      </c>
      <c r="AM13" s="65">
        <f t="shared" si="13"/>
        <v>5000</v>
      </c>
      <c r="AN13" s="51"/>
      <c r="AO13" s="65"/>
      <c r="AP13" s="65"/>
      <c r="AQ13" s="65"/>
      <c r="AR13" s="65"/>
      <c r="AS13" s="65"/>
      <c r="AT13" s="65"/>
      <c r="AU13" s="51"/>
      <c r="AV13" s="51"/>
      <c r="AW13" s="65">
        <f>AW42</f>
        <v>5000</v>
      </c>
      <c r="AX13" s="65">
        <f t="shared" ref="AX13:BH13" si="14">AX42</f>
        <v>5000</v>
      </c>
      <c r="AY13" s="65">
        <f t="shared" si="14"/>
        <v>5000</v>
      </c>
      <c r="AZ13" s="65">
        <f t="shared" si="14"/>
        <v>5000</v>
      </c>
      <c r="BA13" s="65">
        <f t="shared" si="14"/>
        <v>5000</v>
      </c>
      <c r="BB13" s="65">
        <f t="shared" si="14"/>
        <v>5000</v>
      </c>
      <c r="BC13" s="65">
        <f t="shared" si="14"/>
        <v>5000</v>
      </c>
      <c r="BD13" s="65">
        <f t="shared" si="14"/>
        <v>5000</v>
      </c>
      <c r="BE13" s="65">
        <f t="shared" si="14"/>
        <v>5000</v>
      </c>
      <c r="BF13" s="65">
        <f t="shared" si="14"/>
        <v>5000</v>
      </c>
      <c r="BG13" s="65">
        <f t="shared" si="14"/>
        <v>5000</v>
      </c>
      <c r="BH13" s="65">
        <f t="shared" si="14"/>
        <v>5000</v>
      </c>
      <c r="BI13" s="51"/>
      <c r="BJ13" s="65"/>
      <c r="BK13" s="65"/>
      <c r="BL13" s="65"/>
      <c r="BM13" s="65"/>
      <c r="BN13" s="65"/>
      <c r="BO13" s="65"/>
    </row>
    <row r="14" spans="1:67" s="30" customFormat="1" ht="18" customHeight="1" x14ac:dyDescent="0.25">
      <c r="D14" s="30" t="s">
        <v>212</v>
      </c>
      <c r="G14" s="65">
        <f>G39</f>
        <v>0</v>
      </c>
      <c r="H14" s="65">
        <f t="shared" ref="H14:R14" si="15">H39</f>
        <v>0</v>
      </c>
      <c r="I14" s="65">
        <f t="shared" si="15"/>
        <v>0</v>
      </c>
      <c r="J14" s="65">
        <f t="shared" si="15"/>
        <v>0</v>
      </c>
      <c r="K14" s="65">
        <f t="shared" si="15"/>
        <v>0</v>
      </c>
      <c r="L14" s="65">
        <f t="shared" si="15"/>
        <v>0</v>
      </c>
      <c r="M14" s="65">
        <f t="shared" si="15"/>
        <v>0</v>
      </c>
      <c r="N14" s="65">
        <f t="shared" si="15"/>
        <v>0</v>
      </c>
      <c r="O14" s="65">
        <f t="shared" si="15"/>
        <v>0</v>
      </c>
      <c r="P14" s="65">
        <f t="shared" si="15"/>
        <v>0</v>
      </c>
      <c r="Q14" s="65">
        <f t="shared" si="15"/>
        <v>0</v>
      </c>
      <c r="R14" s="65">
        <f t="shared" si="15"/>
        <v>0</v>
      </c>
      <c r="S14" s="51"/>
      <c r="T14" s="65"/>
      <c r="U14" s="65"/>
      <c r="V14" s="65"/>
      <c r="W14" s="65"/>
      <c r="X14" s="65"/>
      <c r="Y14" s="65"/>
      <c r="Z14" s="51"/>
      <c r="AA14" s="51"/>
      <c r="AB14" s="65">
        <f>AB39</f>
        <v>0</v>
      </c>
      <c r="AC14" s="65">
        <f t="shared" ref="AC14:AM14" si="16">AC39</f>
        <v>0</v>
      </c>
      <c r="AD14" s="65">
        <f t="shared" si="16"/>
        <v>0</v>
      </c>
      <c r="AE14" s="65">
        <f t="shared" si="16"/>
        <v>0</v>
      </c>
      <c r="AF14" s="65">
        <f t="shared" si="16"/>
        <v>0</v>
      </c>
      <c r="AG14" s="65">
        <f t="shared" si="16"/>
        <v>0</v>
      </c>
      <c r="AH14" s="65">
        <f t="shared" si="16"/>
        <v>0</v>
      </c>
      <c r="AI14" s="65">
        <f t="shared" si="16"/>
        <v>0</v>
      </c>
      <c r="AJ14" s="65">
        <f t="shared" si="16"/>
        <v>5000</v>
      </c>
      <c r="AK14" s="65">
        <f t="shared" si="16"/>
        <v>0</v>
      </c>
      <c r="AL14" s="65">
        <f t="shared" si="16"/>
        <v>0</v>
      </c>
      <c r="AM14" s="65">
        <f t="shared" si="16"/>
        <v>0</v>
      </c>
      <c r="AN14" s="51"/>
      <c r="AO14" s="65"/>
      <c r="AP14" s="65"/>
      <c r="AQ14" s="65"/>
      <c r="AR14" s="65"/>
      <c r="AS14" s="65"/>
      <c r="AT14" s="65"/>
      <c r="AU14" s="51"/>
      <c r="AV14" s="51"/>
      <c r="AW14" s="65">
        <f>AW39</f>
        <v>0</v>
      </c>
      <c r="AX14" s="65">
        <f t="shared" ref="AX14:BH14" si="17">AX39</f>
        <v>0</v>
      </c>
      <c r="AY14" s="65">
        <f t="shared" si="17"/>
        <v>0</v>
      </c>
      <c r="AZ14" s="65">
        <f t="shared" si="17"/>
        <v>0</v>
      </c>
      <c r="BA14" s="65">
        <f t="shared" si="17"/>
        <v>0</v>
      </c>
      <c r="BB14" s="65">
        <f t="shared" si="17"/>
        <v>0</v>
      </c>
      <c r="BC14" s="65">
        <f t="shared" si="17"/>
        <v>0</v>
      </c>
      <c r="BD14" s="65">
        <f t="shared" si="17"/>
        <v>0</v>
      </c>
      <c r="BE14" s="65">
        <f t="shared" si="17"/>
        <v>0</v>
      </c>
      <c r="BF14" s="65">
        <f t="shared" si="17"/>
        <v>0</v>
      </c>
      <c r="BG14" s="65">
        <f t="shared" si="17"/>
        <v>0</v>
      </c>
      <c r="BH14" s="65">
        <f t="shared" si="17"/>
        <v>0</v>
      </c>
      <c r="BI14" s="51"/>
      <c r="BJ14" s="65"/>
      <c r="BK14" s="65"/>
      <c r="BL14" s="65"/>
      <c r="BM14" s="65"/>
      <c r="BN14" s="65"/>
      <c r="BO14" s="65"/>
    </row>
    <row r="15" spans="1:67" s="30" customFormat="1" ht="18" customHeight="1" x14ac:dyDescent="0.25">
      <c r="D15" s="30" t="s">
        <v>216</v>
      </c>
      <c r="G15" s="65">
        <f>G40</f>
        <v>0</v>
      </c>
      <c r="H15" s="65">
        <f t="shared" ref="H15:R15" si="18">H40</f>
        <v>0</v>
      </c>
      <c r="I15" s="65">
        <f t="shared" si="18"/>
        <v>0</v>
      </c>
      <c r="J15" s="65">
        <f t="shared" si="18"/>
        <v>0</v>
      </c>
      <c r="K15" s="65">
        <f t="shared" si="18"/>
        <v>0</v>
      </c>
      <c r="L15" s="65">
        <f t="shared" si="18"/>
        <v>0</v>
      </c>
      <c r="M15" s="65">
        <f t="shared" si="18"/>
        <v>0</v>
      </c>
      <c r="N15" s="65">
        <f t="shared" si="18"/>
        <v>0</v>
      </c>
      <c r="O15" s="65">
        <f t="shared" si="18"/>
        <v>0</v>
      </c>
      <c r="P15" s="65">
        <f t="shared" si="18"/>
        <v>0</v>
      </c>
      <c r="Q15" s="65">
        <f t="shared" si="18"/>
        <v>0</v>
      </c>
      <c r="R15" s="65">
        <f t="shared" si="18"/>
        <v>0</v>
      </c>
      <c r="S15" s="51"/>
      <c r="T15" s="65"/>
      <c r="U15" s="65"/>
      <c r="V15" s="65"/>
      <c r="W15" s="65"/>
      <c r="X15" s="65"/>
      <c r="Y15" s="65"/>
      <c r="Z15" s="51"/>
      <c r="AA15" s="51"/>
      <c r="AB15" s="65">
        <f>AB40</f>
        <v>0</v>
      </c>
      <c r="AC15" s="65">
        <f t="shared" ref="AC15:AM15" si="19">AC40</f>
        <v>0</v>
      </c>
      <c r="AD15" s="65">
        <f t="shared" si="19"/>
        <v>0</v>
      </c>
      <c r="AE15" s="65">
        <f t="shared" si="19"/>
        <v>0</v>
      </c>
      <c r="AF15" s="65">
        <f t="shared" si="19"/>
        <v>0</v>
      </c>
      <c r="AG15" s="65">
        <f t="shared" si="19"/>
        <v>0</v>
      </c>
      <c r="AH15" s="65">
        <f t="shared" si="19"/>
        <v>0</v>
      </c>
      <c r="AI15" s="65">
        <f t="shared" si="19"/>
        <v>0</v>
      </c>
      <c r="AJ15" s="65">
        <f t="shared" si="19"/>
        <v>0</v>
      </c>
      <c r="AK15" s="65">
        <f t="shared" si="19"/>
        <v>0</v>
      </c>
      <c r="AL15" s="65">
        <f t="shared" si="19"/>
        <v>0</v>
      </c>
      <c r="AM15" s="65">
        <f t="shared" si="19"/>
        <v>0</v>
      </c>
      <c r="AN15" s="51"/>
      <c r="AO15" s="65"/>
      <c r="AP15" s="65"/>
      <c r="AQ15" s="65"/>
      <c r="AR15" s="65"/>
      <c r="AS15" s="65"/>
      <c r="AT15" s="65"/>
      <c r="AU15" s="51"/>
      <c r="AV15" s="51"/>
      <c r="AW15" s="65">
        <f>AW40</f>
        <v>0</v>
      </c>
      <c r="AX15" s="65">
        <f t="shared" ref="AX15:BH15" si="20">AX40</f>
        <v>0</v>
      </c>
      <c r="AY15" s="65">
        <f t="shared" si="20"/>
        <v>0</v>
      </c>
      <c r="AZ15" s="65">
        <f t="shared" si="20"/>
        <v>0</v>
      </c>
      <c r="BA15" s="65">
        <f t="shared" si="20"/>
        <v>0</v>
      </c>
      <c r="BB15" s="65">
        <f t="shared" si="20"/>
        <v>0</v>
      </c>
      <c r="BC15" s="65">
        <f t="shared" si="20"/>
        <v>0</v>
      </c>
      <c r="BD15" s="65">
        <f t="shared" si="20"/>
        <v>0</v>
      </c>
      <c r="BE15" s="65">
        <f t="shared" si="20"/>
        <v>0</v>
      </c>
      <c r="BF15" s="65">
        <f t="shared" si="20"/>
        <v>0</v>
      </c>
      <c r="BG15" s="65">
        <f t="shared" si="20"/>
        <v>0</v>
      </c>
      <c r="BH15" s="65">
        <f t="shared" si="20"/>
        <v>0</v>
      </c>
      <c r="BI15" s="51"/>
      <c r="BJ15" s="65"/>
      <c r="BK15" s="65"/>
      <c r="BL15" s="65"/>
      <c r="BM15" s="65"/>
      <c r="BN15" s="65"/>
      <c r="BO15" s="65"/>
    </row>
    <row r="16" spans="1:67" s="30" customFormat="1" ht="18" customHeight="1" x14ac:dyDescent="0.25">
      <c r="G16" s="65"/>
      <c r="H16" s="65"/>
      <c r="I16" s="65"/>
      <c r="J16" s="65"/>
      <c r="K16" s="65"/>
      <c r="L16" s="65"/>
      <c r="M16" s="65"/>
      <c r="N16" s="65"/>
      <c r="O16" s="65"/>
      <c r="P16" s="65"/>
      <c r="Q16" s="65"/>
      <c r="R16" s="65"/>
      <c r="S16" s="51"/>
      <c r="T16" s="65"/>
      <c r="U16" s="65"/>
      <c r="V16" s="65"/>
      <c r="W16" s="65"/>
      <c r="X16" s="65"/>
      <c r="Y16" s="65"/>
      <c r="Z16" s="51"/>
      <c r="AA16" s="51"/>
      <c r="AB16" s="65"/>
      <c r="AC16" s="65"/>
      <c r="AD16" s="65"/>
      <c r="AE16" s="65"/>
      <c r="AF16" s="65"/>
      <c r="AG16" s="65"/>
      <c r="AH16" s="65"/>
      <c r="AI16" s="65"/>
      <c r="AJ16" s="65"/>
      <c r="AK16" s="65"/>
      <c r="AL16" s="65"/>
      <c r="AM16" s="65"/>
      <c r="AN16" s="51"/>
      <c r="AO16" s="65"/>
      <c r="AP16" s="65"/>
      <c r="AQ16" s="65"/>
      <c r="AR16" s="65"/>
      <c r="AS16" s="65"/>
      <c r="AT16" s="65"/>
      <c r="AU16" s="51"/>
      <c r="AV16" s="51"/>
      <c r="AW16" s="65"/>
      <c r="AX16" s="65"/>
      <c r="AY16" s="65"/>
      <c r="AZ16" s="65"/>
      <c r="BA16" s="65"/>
      <c r="BB16" s="65"/>
      <c r="BC16" s="65"/>
      <c r="BD16" s="65"/>
      <c r="BE16" s="65"/>
      <c r="BF16" s="65"/>
      <c r="BG16" s="65"/>
      <c r="BH16" s="65"/>
      <c r="BI16" s="51"/>
      <c r="BJ16" s="65"/>
      <c r="BK16" s="65"/>
      <c r="BL16" s="65"/>
      <c r="BM16" s="65"/>
      <c r="BN16" s="65"/>
      <c r="BO16" s="65"/>
    </row>
    <row r="17" spans="1:68" ht="18" customHeight="1" thickBot="1" x14ac:dyDescent="0.3">
      <c r="A17" s="37"/>
      <c r="B17" s="37"/>
      <c r="C17" s="37"/>
      <c r="D17" s="37"/>
      <c r="E17" s="37"/>
      <c r="F17" s="37"/>
      <c r="G17" s="37"/>
      <c r="H17" s="37"/>
      <c r="I17" s="37"/>
      <c r="J17" s="37"/>
      <c r="K17" s="37"/>
      <c r="L17" s="37"/>
      <c r="M17" s="37"/>
      <c r="N17" s="37"/>
      <c r="O17" s="37"/>
      <c r="P17" s="37"/>
      <c r="Q17" s="37"/>
      <c r="R17" s="37"/>
      <c r="S17" s="37"/>
      <c r="T17" s="37"/>
      <c r="U17" s="37"/>
      <c r="V17" s="37"/>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row>
    <row r="18" spans="1:68" ht="18" customHeight="1" x14ac:dyDescent="0.25"/>
    <row r="19" spans="1:68" ht="18" customHeight="1" x14ac:dyDescent="0.25">
      <c r="A19" s="95"/>
      <c r="B19" s="111" t="s">
        <v>305</v>
      </c>
      <c r="C19" s="112"/>
      <c r="D19" s="112"/>
      <c r="E19" s="112"/>
    </row>
    <row r="20" spans="1:68" ht="18" customHeight="1" x14ac:dyDescent="0.25"/>
    <row r="21" spans="1:68" ht="18" customHeight="1" x14ac:dyDescent="0.25">
      <c r="C21" s="7" t="s">
        <v>208</v>
      </c>
    </row>
    <row r="22" spans="1:68" ht="18" customHeight="1" x14ac:dyDescent="0.25">
      <c r="D22" s="7" t="s">
        <v>182</v>
      </c>
      <c r="G22" s="9">
        <v>0</v>
      </c>
      <c r="H22" s="67">
        <f>G30</f>
        <v>0</v>
      </c>
      <c r="I22" s="67">
        <f t="shared" ref="I22:R22" si="21">H30</f>
        <v>0</v>
      </c>
      <c r="J22" s="67">
        <f t="shared" si="21"/>
        <v>0</v>
      </c>
      <c r="K22" s="67">
        <f t="shared" si="21"/>
        <v>0</v>
      </c>
      <c r="L22" s="67">
        <f t="shared" si="21"/>
        <v>0</v>
      </c>
      <c r="M22" s="67">
        <f t="shared" si="21"/>
        <v>0</v>
      </c>
      <c r="N22" s="67">
        <f t="shared" si="21"/>
        <v>0</v>
      </c>
      <c r="O22" s="67">
        <f t="shared" si="21"/>
        <v>0</v>
      </c>
      <c r="P22" s="67">
        <f t="shared" si="21"/>
        <v>0</v>
      </c>
      <c r="Q22" s="67">
        <f t="shared" si="21"/>
        <v>0</v>
      </c>
      <c r="R22" s="67">
        <f t="shared" si="21"/>
        <v>0</v>
      </c>
      <c r="AB22" s="68">
        <f>R30</f>
        <v>0</v>
      </c>
      <c r="AC22" s="67">
        <f t="shared" ref="AC22:AM22" si="22">AB30</f>
        <v>0</v>
      </c>
      <c r="AD22" s="67">
        <f t="shared" si="22"/>
        <v>0</v>
      </c>
      <c r="AE22" s="67">
        <f t="shared" si="22"/>
        <v>0</v>
      </c>
      <c r="AF22" s="67">
        <f t="shared" si="22"/>
        <v>10000</v>
      </c>
      <c r="AG22" s="67">
        <f t="shared" si="22"/>
        <v>10000</v>
      </c>
      <c r="AH22" s="67">
        <f t="shared" si="22"/>
        <v>10000</v>
      </c>
      <c r="AI22" s="67">
        <f t="shared" si="22"/>
        <v>10000</v>
      </c>
      <c r="AJ22" s="67">
        <f t="shared" si="22"/>
        <v>10000</v>
      </c>
      <c r="AK22" s="67">
        <f t="shared" si="22"/>
        <v>10000</v>
      </c>
      <c r="AL22" s="67">
        <f t="shared" si="22"/>
        <v>10000</v>
      </c>
      <c r="AM22" s="67">
        <f t="shared" si="22"/>
        <v>10000</v>
      </c>
      <c r="AW22" s="68">
        <f>AM30</f>
        <v>10000</v>
      </c>
      <c r="AX22" s="67">
        <f t="shared" ref="AX22:BH22" si="23">AW30</f>
        <v>10000</v>
      </c>
      <c r="AY22" s="67">
        <f t="shared" si="23"/>
        <v>10000</v>
      </c>
      <c r="AZ22" s="67">
        <f t="shared" si="23"/>
        <v>10000</v>
      </c>
      <c r="BA22" s="67">
        <f t="shared" si="23"/>
        <v>10000</v>
      </c>
      <c r="BB22" s="67">
        <f t="shared" si="23"/>
        <v>10000</v>
      </c>
      <c r="BC22" s="67">
        <f t="shared" si="23"/>
        <v>10000</v>
      </c>
      <c r="BD22" s="67">
        <f t="shared" si="23"/>
        <v>10000</v>
      </c>
      <c r="BE22" s="67">
        <f t="shared" si="23"/>
        <v>10000</v>
      </c>
      <c r="BF22" s="67">
        <f t="shared" si="23"/>
        <v>10000</v>
      </c>
      <c r="BG22" s="67">
        <f t="shared" si="23"/>
        <v>10000</v>
      </c>
      <c r="BH22" s="67">
        <f t="shared" si="23"/>
        <v>10000</v>
      </c>
    </row>
    <row r="23" spans="1:68" s="43" customFormat="1" ht="18" customHeight="1" x14ac:dyDescent="0.25">
      <c r="G23" s="67"/>
      <c r="H23" s="67"/>
      <c r="I23" s="67"/>
      <c r="J23" s="67"/>
      <c r="K23" s="67"/>
      <c r="L23" s="67"/>
      <c r="M23" s="67"/>
      <c r="N23" s="67"/>
      <c r="O23" s="67"/>
      <c r="P23" s="67"/>
      <c r="Q23" s="67"/>
      <c r="R23" s="67"/>
      <c r="AB23" s="70"/>
      <c r="AC23" s="67"/>
      <c r="AD23" s="67"/>
      <c r="AE23" s="67"/>
      <c r="AF23" s="67"/>
      <c r="AG23" s="67"/>
      <c r="AH23" s="67"/>
      <c r="AI23" s="67"/>
      <c r="AJ23" s="67"/>
      <c r="AK23" s="67"/>
      <c r="AL23" s="67"/>
      <c r="AM23" s="67"/>
      <c r="AW23" s="70"/>
      <c r="AX23" s="67"/>
      <c r="AY23" s="67"/>
      <c r="AZ23" s="67"/>
      <c r="BA23" s="67"/>
      <c r="BB23" s="67"/>
      <c r="BC23" s="67"/>
      <c r="BD23" s="67"/>
      <c r="BE23" s="67"/>
      <c r="BF23" s="67"/>
      <c r="BG23" s="67"/>
      <c r="BH23" s="67"/>
    </row>
    <row r="24" spans="1:68" s="43" customFormat="1" ht="18" customHeight="1" x14ac:dyDescent="0.25">
      <c r="D24" s="43" t="s">
        <v>209</v>
      </c>
      <c r="G24" s="67"/>
      <c r="H24" s="67"/>
      <c r="I24" s="67"/>
      <c r="J24" s="67"/>
      <c r="K24" s="67"/>
      <c r="L24" s="67"/>
      <c r="M24" s="67"/>
      <c r="N24" s="67"/>
      <c r="O24" s="67"/>
      <c r="P24" s="67"/>
      <c r="Q24" s="67"/>
      <c r="R24" s="67"/>
      <c r="AB24" s="70"/>
      <c r="AC24" s="67"/>
      <c r="AD24" s="67"/>
      <c r="AE24" s="67"/>
      <c r="AF24" s="67"/>
      <c r="AG24" s="67"/>
      <c r="AH24" s="67"/>
      <c r="AI24" s="67"/>
      <c r="AJ24" s="67"/>
      <c r="AK24" s="67"/>
      <c r="AL24" s="67"/>
      <c r="AM24" s="67"/>
      <c r="AW24" s="70"/>
      <c r="AX24" s="67"/>
      <c r="AY24" s="67"/>
      <c r="AZ24" s="67"/>
      <c r="BA24" s="67"/>
      <c r="BB24" s="67"/>
      <c r="BC24" s="67"/>
      <c r="BD24" s="67"/>
      <c r="BE24" s="67"/>
      <c r="BF24" s="67"/>
      <c r="BG24" s="67"/>
      <c r="BH24" s="67"/>
    </row>
    <row r="25" spans="1:68" ht="18" customHeight="1" x14ac:dyDescent="0.25">
      <c r="E25" s="7" t="s">
        <v>210</v>
      </c>
      <c r="G25" s="9">
        <v>0</v>
      </c>
      <c r="H25" s="9">
        <v>0</v>
      </c>
      <c r="I25" s="9">
        <v>0</v>
      </c>
      <c r="J25" s="9">
        <v>0</v>
      </c>
      <c r="K25" s="9">
        <v>0</v>
      </c>
      <c r="L25" s="9">
        <v>0</v>
      </c>
      <c r="M25" s="9">
        <v>0</v>
      </c>
      <c r="N25" s="9">
        <v>0</v>
      </c>
      <c r="O25" s="9">
        <v>0</v>
      </c>
      <c r="P25" s="9">
        <v>0</v>
      </c>
      <c r="Q25" s="9">
        <v>0</v>
      </c>
      <c r="R25" s="9">
        <v>0</v>
      </c>
      <c r="AB25" s="9">
        <v>0</v>
      </c>
      <c r="AC25" s="9">
        <v>0</v>
      </c>
      <c r="AD25" s="9">
        <v>0</v>
      </c>
      <c r="AE25" s="9">
        <v>10000</v>
      </c>
      <c r="AF25" s="9">
        <v>0</v>
      </c>
      <c r="AG25" s="9">
        <v>0</v>
      </c>
      <c r="AH25" s="9">
        <v>0</v>
      </c>
      <c r="AI25" s="9">
        <v>0</v>
      </c>
      <c r="AJ25" s="9">
        <v>0</v>
      </c>
      <c r="AK25" s="9">
        <v>0</v>
      </c>
      <c r="AL25" s="9">
        <v>0</v>
      </c>
      <c r="AM25" s="9">
        <v>0</v>
      </c>
      <c r="AW25" s="9">
        <v>0</v>
      </c>
      <c r="AX25" s="9">
        <v>0</v>
      </c>
      <c r="AY25" s="9">
        <v>0</v>
      </c>
      <c r="AZ25" s="9">
        <v>0</v>
      </c>
      <c r="BA25" s="9">
        <v>0</v>
      </c>
      <c r="BB25" s="9">
        <v>0</v>
      </c>
      <c r="BC25" s="9">
        <v>0</v>
      </c>
      <c r="BD25" s="9">
        <v>0</v>
      </c>
      <c r="BE25" s="9">
        <v>0</v>
      </c>
      <c r="BF25" s="9">
        <v>0</v>
      </c>
      <c r="BG25" s="9">
        <v>0</v>
      </c>
      <c r="BH25" s="9">
        <v>0</v>
      </c>
    </row>
    <row r="26" spans="1:68" s="43" customFormat="1" ht="18" customHeight="1" x14ac:dyDescent="0.25">
      <c r="G26" s="67"/>
      <c r="H26" s="67"/>
      <c r="I26" s="67"/>
      <c r="J26" s="67"/>
      <c r="K26" s="67"/>
      <c r="L26" s="67"/>
      <c r="M26" s="67"/>
      <c r="N26" s="67"/>
      <c r="O26" s="67"/>
      <c r="P26" s="67"/>
      <c r="Q26" s="67"/>
      <c r="R26" s="67"/>
      <c r="AB26" s="67"/>
      <c r="AC26" s="67"/>
      <c r="AD26" s="67"/>
      <c r="AE26" s="67"/>
      <c r="AF26" s="67"/>
      <c r="AG26" s="67"/>
      <c r="AH26" s="67"/>
      <c r="AI26" s="67"/>
      <c r="AJ26" s="67"/>
      <c r="AK26" s="67"/>
      <c r="AL26" s="67"/>
      <c r="AM26" s="67"/>
      <c r="AW26" s="67"/>
      <c r="AX26" s="67"/>
      <c r="AY26" s="67"/>
      <c r="AZ26" s="67"/>
      <c r="BA26" s="67"/>
      <c r="BB26" s="67"/>
      <c r="BC26" s="67"/>
      <c r="BD26" s="67"/>
      <c r="BE26" s="67"/>
      <c r="BF26" s="67"/>
      <c r="BG26" s="67"/>
      <c r="BH26" s="67"/>
    </row>
    <row r="27" spans="1:68" s="43" customFormat="1" ht="18" customHeight="1" x14ac:dyDescent="0.25">
      <c r="E27" s="7" t="s">
        <v>211</v>
      </c>
      <c r="G27" s="9">
        <v>0</v>
      </c>
      <c r="H27" s="9">
        <v>0</v>
      </c>
      <c r="I27" s="9">
        <v>0</v>
      </c>
      <c r="J27" s="9">
        <v>0</v>
      </c>
      <c r="K27" s="9">
        <v>0</v>
      </c>
      <c r="L27" s="9">
        <v>0</v>
      </c>
      <c r="M27" s="9">
        <v>0</v>
      </c>
      <c r="N27" s="9">
        <v>0</v>
      </c>
      <c r="O27" s="9">
        <v>0</v>
      </c>
      <c r="P27" s="9">
        <v>0</v>
      </c>
      <c r="Q27" s="9">
        <v>0</v>
      </c>
      <c r="R27" s="9">
        <v>0</v>
      </c>
      <c r="AB27" s="9">
        <v>0</v>
      </c>
      <c r="AC27" s="9">
        <v>0</v>
      </c>
      <c r="AD27" s="9">
        <v>0</v>
      </c>
      <c r="AE27" s="9">
        <v>-10000</v>
      </c>
      <c r="AF27" s="9">
        <v>0</v>
      </c>
      <c r="AG27" s="9">
        <v>0</v>
      </c>
      <c r="AH27" s="9">
        <v>0</v>
      </c>
      <c r="AI27" s="9">
        <v>0</v>
      </c>
      <c r="AJ27" s="9">
        <v>0</v>
      </c>
      <c r="AK27" s="9">
        <v>0</v>
      </c>
      <c r="AL27" s="9">
        <v>0</v>
      </c>
      <c r="AM27" s="9">
        <v>0</v>
      </c>
      <c r="AW27" s="9">
        <v>0</v>
      </c>
      <c r="AX27" s="9">
        <v>0</v>
      </c>
      <c r="AY27" s="9">
        <v>0</v>
      </c>
      <c r="AZ27" s="9">
        <v>0</v>
      </c>
      <c r="BA27" s="9">
        <v>0</v>
      </c>
      <c r="BB27" s="9">
        <v>0</v>
      </c>
      <c r="BC27" s="9">
        <v>0</v>
      </c>
      <c r="BD27" s="9">
        <v>0</v>
      </c>
      <c r="BE27" s="9">
        <v>0</v>
      </c>
      <c r="BF27" s="9">
        <v>0</v>
      </c>
      <c r="BG27" s="9">
        <v>0</v>
      </c>
      <c r="BH27" s="9">
        <v>0</v>
      </c>
    </row>
    <row r="28" spans="1:68" ht="18" customHeight="1" x14ac:dyDescent="0.25">
      <c r="D28" s="43"/>
      <c r="E28" s="7" t="s">
        <v>213</v>
      </c>
      <c r="G28" s="67">
        <f>G25+G27</f>
        <v>0</v>
      </c>
      <c r="H28" s="67">
        <f t="shared" ref="H28:R28" si="24">H25+H27</f>
        <v>0</v>
      </c>
      <c r="I28" s="67">
        <f t="shared" si="24"/>
        <v>0</v>
      </c>
      <c r="J28" s="67">
        <f t="shared" si="24"/>
        <v>0</v>
      </c>
      <c r="K28" s="67">
        <f t="shared" si="24"/>
        <v>0</v>
      </c>
      <c r="L28" s="67">
        <f t="shared" si="24"/>
        <v>0</v>
      </c>
      <c r="M28" s="67">
        <f t="shared" si="24"/>
        <v>0</v>
      </c>
      <c r="N28" s="67">
        <f t="shared" si="24"/>
        <v>0</v>
      </c>
      <c r="O28" s="67">
        <f t="shared" si="24"/>
        <v>0</v>
      </c>
      <c r="P28" s="67">
        <f t="shared" si="24"/>
        <v>0</v>
      </c>
      <c r="Q28" s="67">
        <f t="shared" si="24"/>
        <v>0</v>
      </c>
      <c r="R28" s="67">
        <f t="shared" si="24"/>
        <v>0</v>
      </c>
      <c r="AB28" s="67">
        <f>AB25+AB27</f>
        <v>0</v>
      </c>
      <c r="AC28" s="67">
        <f t="shared" ref="AC28" si="25">AC25+AC27</f>
        <v>0</v>
      </c>
      <c r="AD28" s="67">
        <f t="shared" ref="AD28" si="26">AD25+AD27</f>
        <v>0</v>
      </c>
      <c r="AE28" s="67">
        <f t="shared" ref="AE28" si="27">AE25+AE27</f>
        <v>0</v>
      </c>
      <c r="AF28" s="67">
        <f t="shared" ref="AF28" si="28">AF25+AF27</f>
        <v>0</v>
      </c>
      <c r="AG28" s="67">
        <f t="shared" ref="AG28" si="29">AG25+AG27</f>
        <v>0</v>
      </c>
      <c r="AH28" s="67">
        <f t="shared" ref="AH28" si="30">AH25+AH27</f>
        <v>0</v>
      </c>
      <c r="AI28" s="67">
        <f t="shared" ref="AI28" si="31">AI25+AI27</f>
        <v>0</v>
      </c>
      <c r="AJ28" s="67">
        <f t="shared" ref="AJ28" si="32">AJ25+AJ27</f>
        <v>0</v>
      </c>
      <c r="AK28" s="67">
        <f t="shared" ref="AK28" si="33">AK25+AK27</f>
        <v>0</v>
      </c>
      <c r="AL28" s="67">
        <f t="shared" ref="AL28" si="34">AL25+AL27</f>
        <v>0</v>
      </c>
      <c r="AM28" s="67">
        <f t="shared" ref="AM28" si="35">AM25+AM27</f>
        <v>0</v>
      </c>
      <c r="AW28" s="67">
        <f>AW25+AW27</f>
        <v>0</v>
      </c>
      <c r="AX28" s="67">
        <f t="shared" ref="AX28" si="36">AX25+AX27</f>
        <v>0</v>
      </c>
      <c r="AY28" s="67">
        <f t="shared" ref="AY28" si="37">AY25+AY27</f>
        <v>0</v>
      </c>
      <c r="AZ28" s="67">
        <f t="shared" ref="AZ28" si="38">AZ25+AZ27</f>
        <v>0</v>
      </c>
      <c r="BA28" s="67">
        <f t="shared" ref="BA28" si="39">BA25+BA27</f>
        <v>0</v>
      </c>
      <c r="BB28" s="67">
        <f t="shared" ref="BB28" si="40">BB25+BB27</f>
        <v>0</v>
      </c>
      <c r="BC28" s="67">
        <f t="shared" ref="BC28" si="41">BC25+BC27</f>
        <v>0</v>
      </c>
      <c r="BD28" s="67">
        <f t="shared" ref="BD28" si="42">BD25+BD27</f>
        <v>0</v>
      </c>
      <c r="BE28" s="67">
        <f t="shared" ref="BE28" si="43">BE25+BE27</f>
        <v>0</v>
      </c>
      <c r="BF28" s="67">
        <f t="shared" ref="BF28" si="44">BF25+BF27</f>
        <v>0</v>
      </c>
      <c r="BG28" s="67">
        <f t="shared" ref="BG28" si="45">BG25+BG27</f>
        <v>0</v>
      </c>
      <c r="BH28" s="67">
        <f t="shared" ref="BH28" si="46">BH25+BH27</f>
        <v>0</v>
      </c>
    </row>
    <row r="29" spans="1:68" ht="18" customHeight="1" x14ac:dyDescent="0.25"/>
    <row r="30" spans="1:68" ht="18" customHeight="1" x14ac:dyDescent="0.25">
      <c r="D30" s="7" t="s">
        <v>185</v>
      </c>
      <c r="G30" s="67">
        <f>SUM(G22,G25)</f>
        <v>0</v>
      </c>
      <c r="H30" s="67">
        <f t="shared" ref="H30:R30" si="47">SUM(H22,H25)</f>
        <v>0</v>
      </c>
      <c r="I30" s="67">
        <f t="shared" si="47"/>
        <v>0</v>
      </c>
      <c r="J30" s="67">
        <f t="shared" si="47"/>
        <v>0</v>
      </c>
      <c r="K30" s="67">
        <f t="shared" si="47"/>
        <v>0</v>
      </c>
      <c r="L30" s="67">
        <f t="shared" si="47"/>
        <v>0</v>
      </c>
      <c r="M30" s="67">
        <f t="shared" si="47"/>
        <v>0</v>
      </c>
      <c r="N30" s="67">
        <f t="shared" si="47"/>
        <v>0</v>
      </c>
      <c r="O30" s="67">
        <f t="shared" si="47"/>
        <v>0</v>
      </c>
      <c r="P30" s="67">
        <f t="shared" si="47"/>
        <v>0</v>
      </c>
      <c r="Q30" s="67">
        <f t="shared" si="47"/>
        <v>0</v>
      </c>
      <c r="R30" s="67">
        <f t="shared" si="47"/>
        <v>0</v>
      </c>
      <c r="AB30" s="67">
        <f t="shared" ref="AB30:AC30" si="48">SUM(AB22,AB25)</f>
        <v>0</v>
      </c>
      <c r="AC30" s="67">
        <f t="shared" si="48"/>
        <v>0</v>
      </c>
      <c r="AD30" s="67">
        <f t="shared" ref="AD30:AM30" si="49">SUM(AD22,AD25)</f>
        <v>0</v>
      </c>
      <c r="AE30" s="67">
        <f t="shared" si="49"/>
        <v>10000</v>
      </c>
      <c r="AF30" s="67">
        <f t="shared" si="49"/>
        <v>10000</v>
      </c>
      <c r="AG30" s="67">
        <f t="shared" si="49"/>
        <v>10000</v>
      </c>
      <c r="AH30" s="67">
        <f t="shared" si="49"/>
        <v>10000</v>
      </c>
      <c r="AI30" s="67">
        <f t="shared" si="49"/>
        <v>10000</v>
      </c>
      <c r="AJ30" s="67">
        <f t="shared" si="49"/>
        <v>10000</v>
      </c>
      <c r="AK30" s="67">
        <f t="shared" si="49"/>
        <v>10000</v>
      </c>
      <c r="AL30" s="67">
        <f t="shared" si="49"/>
        <v>10000</v>
      </c>
      <c r="AM30" s="67">
        <f t="shared" si="49"/>
        <v>10000</v>
      </c>
      <c r="AW30" s="67">
        <f t="shared" ref="AW30:BH30" si="50">SUM(AW22,AW25)</f>
        <v>10000</v>
      </c>
      <c r="AX30" s="67">
        <f t="shared" si="50"/>
        <v>10000</v>
      </c>
      <c r="AY30" s="67">
        <f t="shared" si="50"/>
        <v>10000</v>
      </c>
      <c r="AZ30" s="67">
        <f t="shared" si="50"/>
        <v>10000</v>
      </c>
      <c r="BA30" s="67">
        <f t="shared" si="50"/>
        <v>10000</v>
      </c>
      <c r="BB30" s="67">
        <f t="shared" si="50"/>
        <v>10000</v>
      </c>
      <c r="BC30" s="67">
        <f t="shared" si="50"/>
        <v>10000</v>
      </c>
      <c r="BD30" s="67">
        <f t="shared" si="50"/>
        <v>10000</v>
      </c>
      <c r="BE30" s="67">
        <f t="shared" si="50"/>
        <v>10000</v>
      </c>
      <c r="BF30" s="67">
        <f t="shared" si="50"/>
        <v>10000</v>
      </c>
      <c r="BG30" s="67">
        <f t="shared" si="50"/>
        <v>10000</v>
      </c>
      <c r="BH30" s="67">
        <f t="shared" si="50"/>
        <v>10000</v>
      </c>
    </row>
    <row r="31" spans="1:68" ht="18" customHeight="1" x14ac:dyDescent="0.25"/>
    <row r="32" spans="1:68" ht="18" customHeight="1" x14ac:dyDescent="0.25"/>
    <row r="33" spans="3:60" ht="18" customHeight="1" x14ac:dyDescent="0.25">
      <c r="C33" s="7" t="s">
        <v>112</v>
      </c>
    </row>
    <row r="34" spans="3:60" ht="18" customHeight="1" x14ac:dyDescent="0.25">
      <c r="D34" s="7" t="s">
        <v>182</v>
      </c>
      <c r="G34" s="9">
        <v>0</v>
      </c>
      <c r="H34" s="67">
        <f>G42</f>
        <v>0</v>
      </c>
      <c r="I34" s="67">
        <f t="shared" ref="I34:R34" si="51">H42</f>
        <v>0</v>
      </c>
      <c r="J34" s="67">
        <f t="shared" si="51"/>
        <v>0</v>
      </c>
      <c r="K34" s="67">
        <f t="shared" si="51"/>
        <v>0</v>
      </c>
      <c r="L34" s="67">
        <f t="shared" si="51"/>
        <v>0</v>
      </c>
      <c r="M34" s="67">
        <f t="shared" si="51"/>
        <v>0</v>
      </c>
      <c r="N34" s="67">
        <f t="shared" si="51"/>
        <v>0</v>
      </c>
      <c r="O34" s="67">
        <f t="shared" si="51"/>
        <v>0</v>
      </c>
      <c r="P34" s="67">
        <f t="shared" si="51"/>
        <v>0</v>
      </c>
      <c r="Q34" s="67">
        <f t="shared" si="51"/>
        <v>0</v>
      </c>
      <c r="R34" s="67">
        <f t="shared" si="51"/>
        <v>0</v>
      </c>
      <c r="AB34" s="68">
        <f>R42</f>
        <v>0</v>
      </c>
      <c r="AC34" s="67">
        <f t="shared" ref="AC34:AM34" si="52">AB42</f>
        <v>0</v>
      </c>
      <c r="AD34" s="67">
        <f t="shared" si="52"/>
        <v>0</v>
      </c>
      <c r="AE34" s="67">
        <f t="shared" si="52"/>
        <v>0</v>
      </c>
      <c r="AF34" s="67">
        <f t="shared" si="52"/>
        <v>0</v>
      </c>
      <c r="AG34" s="67">
        <f t="shared" si="52"/>
        <v>0</v>
      </c>
      <c r="AH34" s="67">
        <f t="shared" si="52"/>
        <v>0</v>
      </c>
      <c r="AI34" s="67">
        <f t="shared" si="52"/>
        <v>0</v>
      </c>
      <c r="AJ34" s="67">
        <f t="shared" si="52"/>
        <v>0</v>
      </c>
      <c r="AK34" s="67">
        <f t="shared" si="52"/>
        <v>5000</v>
      </c>
      <c r="AL34" s="67">
        <f t="shared" si="52"/>
        <v>5000</v>
      </c>
      <c r="AM34" s="67">
        <f t="shared" si="52"/>
        <v>5000</v>
      </c>
      <c r="AW34" s="68">
        <f>AM42</f>
        <v>5000</v>
      </c>
      <c r="AX34" s="67">
        <f t="shared" ref="AX34:BH34" si="53">AW42</f>
        <v>5000</v>
      </c>
      <c r="AY34" s="67">
        <f t="shared" si="53"/>
        <v>5000</v>
      </c>
      <c r="AZ34" s="67">
        <f t="shared" si="53"/>
        <v>5000</v>
      </c>
      <c r="BA34" s="67">
        <f t="shared" si="53"/>
        <v>5000</v>
      </c>
      <c r="BB34" s="67">
        <f t="shared" si="53"/>
        <v>5000</v>
      </c>
      <c r="BC34" s="67">
        <f t="shared" si="53"/>
        <v>5000</v>
      </c>
      <c r="BD34" s="67">
        <f t="shared" si="53"/>
        <v>5000</v>
      </c>
      <c r="BE34" s="67">
        <f t="shared" si="53"/>
        <v>5000</v>
      </c>
      <c r="BF34" s="67">
        <f t="shared" si="53"/>
        <v>5000</v>
      </c>
      <c r="BG34" s="67">
        <f t="shared" si="53"/>
        <v>5000</v>
      </c>
      <c r="BH34" s="67">
        <f t="shared" si="53"/>
        <v>5000</v>
      </c>
    </row>
    <row r="35" spans="3:60" s="43" customFormat="1" ht="18" customHeight="1" x14ac:dyDescent="0.25">
      <c r="G35" s="67"/>
      <c r="H35" s="67"/>
      <c r="I35" s="67"/>
      <c r="J35" s="67"/>
      <c r="K35" s="67"/>
      <c r="L35" s="67"/>
      <c r="M35" s="67"/>
      <c r="N35" s="67"/>
      <c r="O35" s="67"/>
      <c r="P35" s="67"/>
      <c r="Q35" s="67"/>
      <c r="R35" s="67"/>
      <c r="AB35" s="70"/>
      <c r="AC35" s="67"/>
      <c r="AD35" s="67"/>
      <c r="AE35" s="67"/>
      <c r="AF35" s="67"/>
      <c r="AG35" s="67"/>
      <c r="AH35" s="67"/>
      <c r="AI35" s="67"/>
      <c r="AJ35" s="67"/>
      <c r="AK35" s="67"/>
      <c r="AL35" s="67"/>
      <c r="AM35" s="67"/>
      <c r="AW35" s="70"/>
      <c r="AX35" s="67"/>
      <c r="AY35" s="67"/>
      <c r="AZ35" s="67"/>
      <c r="BA35" s="67"/>
      <c r="BB35" s="67"/>
      <c r="BC35" s="67"/>
      <c r="BD35" s="67"/>
      <c r="BE35" s="67"/>
      <c r="BF35" s="67"/>
      <c r="BG35" s="67"/>
      <c r="BH35" s="67"/>
    </row>
    <row r="36" spans="3:60" s="43" customFormat="1" ht="18" customHeight="1" x14ac:dyDescent="0.25">
      <c r="D36" s="43" t="s">
        <v>209</v>
      </c>
      <c r="G36" s="67"/>
      <c r="H36" s="67"/>
      <c r="I36" s="67"/>
      <c r="J36" s="67"/>
      <c r="K36" s="67"/>
      <c r="L36" s="67"/>
      <c r="M36" s="67"/>
      <c r="N36" s="67"/>
      <c r="O36" s="67"/>
      <c r="P36" s="67"/>
      <c r="Q36" s="67"/>
      <c r="R36" s="67"/>
      <c r="AB36" s="70"/>
      <c r="AC36" s="67"/>
      <c r="AD36" s="67"/>
      <c r="AE36" s="67"/>
      <c r="AF36" s="67"/>
      <c r="AG36" s="67"/>
      <c r="AH36" s="67"/>
      <c r="AI36" s="67"/>
      <c r="AJ36" s="67"/>
      <c r="AK36" s="67"/>
      <c r="AL36" s="67"/>
      <c r="AM36" s="67"/>
      <c r="AW36" s="70"/>
      <c r="AX36" s="67"/>
      <c r="AY36" s="67"/>
      <c r="AZ36" s="67"/>
      <c r="BA36" s="67"/>
      <c r="BB36" s="67"/>
      <c r="BC36" s="67"/>
      <c r="BD36" s="67"/>
      <c r="BE36" s="67"/>
      <c r="BF36" s="67"/>
      <c r="BG36" s="67"/>
      <c r="BH36" s="67"/>
    </row>
    <row r="37" spans="3:60" ht="18" customHeight="1" x14ac:dyDescent="0.25">
      <c r="E37" s="7" t="s">
        <v>210</v>
      </c>
      <c r="G37" s="9">
        <v>0</v>
      </c>
      <c r="H37" s="9">
        <v>0</v>
      </c>
      <c r="I37" s="9">
        <v>0</v>
      </c>
      <c r="J37" s="9">
        <v>0</v>
      </c>
      <c r="K37" s="9">
        <v>0</v>
      </c>
      <c r="L37" s="9">
        <v>0</v>
      </c>
      <c r="M37" s="9">
        <v>0</v>
      </c>
      <c r="N37" s="9">
        <v>0</v>
      </c>
      <c r="O37" s="9">
        <v>0</v>
      </c>
      <c r="P37" s="9">
        <v>0</v>
      </c>
      <c r="Q37" s="9">
        <v>0</v>
      </c>
      <c r="R37" s="9">
        <v>0</v>
      </c>
      <c r="AB37" s="9">
        <v>0</v>
      </c>
      <c r="AC37" s="9">
        <v>0</v>
      </c>
      <c r="AD37" s="9">
        <v>0</v>
      </c>
      <c r="AE37" s="9">
        <v>0</v>
      </c>
      <c r="AF37" s="9">
        <v>0</v>
      </c>
      <c r="AG37" s="9">
        <v>0</v>
      </c>
      <c r="AH37" s="9">
        <v>0</v>
      </c>
      <c r="AI37" s="9">
        <v>0</v>
      </c>
      <c r="AJ37" s="9">
        <v>5000</v>
      </c>
      <c r="AK37" s="9">
        <v>0</v>
      </c>
      <c r="AL37" s="9">
        <v>0</v>
      </c>
      <c r="AM37" s="9">
        <v>0</v>
      </c>
      <c r="AW37" s="9">
        <v>0</v>
      </c>
      <c r="AX37" s="9">
        <v>0</v>
      </c>
      <c r="AY37" s="9">
        <v>0</v>
      </c>
      <c r="AZ37" s="9">
        <v>0</v>
      </c>
      <c r="BA37" s="9">
        <v>0</v>
      </c>
      <c r="BB37" s="9">
        <v>0</v>
      </c>
      <c r="BC37" s="9">
        <v>0</v>
      </c>
      <c r="BD37" s="9">
        <v>0</v>
      </c>
      <c r="BE37" s="9">
        <v>0</v>
      </c>
      <c r="BF37" s="9">
        <v>0</v>
      </c>
      <c r="BG37" s="9">
        <v>0</v>
      </c>
      <c r="BH37" s="9">
        <v>0</v>
      </c>
    </row>
    <row r="38" spans="3:60" s="43" customFormat="1" ht="18" customHeight="1" x14ac:dyDescent="0.25">
      <c r="G38" s="67"/>
      <c r="H38" s="67"/>
      <c r="I38" s="67"/>
      <c r="J38" s="67"/>
      <c r="K38" s="67"/>
      <c r="L38" s="67"/>
      <c r="M38" s="67"/>
      <c r="N38" s="67"/>
      <c r="O38" s="67"/>
      <c r="P38" s="67"/>
      <c r="Q38" s="67"/>
      <c r="R38" s="67"/>
      <c r="AB38" s="67"/>
      <c r="AC38" s="67"/>
      <c r="AD38" s="67"/>
      <c r="AE38" s="67"/>
      <c r="AF38" s="67"/>
      <c r="AG38" s="67"/>
      <c r="AH38" s="67"/>
      <c r="AI38" s="67"/>
      <c r="AJ38" s="67"/>
      <c r="AK38" s="67"/>
      <c r="AL38" s="67"/>
      <c r="AM38" s="67"/>
      <c r="AW38" s="67"/>
      <c r="AX38" s="67"/>
      <c r="AY38" s="67"/>
      <c r="AZ38" s="67"/>
      <c r="BA38" s="67"/>
      <c r="BB38" s="67"/>
      <c r="BC38" s="67"/>
      <c r="BD38" s="67"/>
      <c r="BE38" s="67"/>
      <c r="BF38" s="67"/>
      <c r="BG38" s="67"/>
      <c r="BH38" s="67"/>
    </row>
    <row r="39" spans="3:60" s="43" customFormat="1" ht="18" customHeight="1" x14ac:dyDescent="0.25">
      <c r="E39" s="7" t="s">
        <v>212</v>
      </c>
      <c r="G39" s="9">
        <v>0</v>
      </c>
      <c r="H39" s="9">
        <v>0</v>
      </c>
      <c r="I39" s="9">
        <v>0</v>
      </c>
      <c r="J39" s="9">
        <v>0</v>
      </c>
      <c r="K39" s="9">
        <v>0</v>
      </c>
      <c r="L39" s="9">
        <v>0</v>
      </c>
      <c r="M39" s="9">
        <v>0</v>
      </c>
      <c r="N39" s="9">
        <v>0</v>
      </c>
      <c r="O39" s="9">
        <v>0</v>
      </c>
      <c r="P39" s="9">
        <v>0</v>
      </c>
      <c r="Q39" s="9">
        <v>0</v>
      </c>
      <c r="R39" s="9">
        <v>0</v>
      </c>
      <c r="AB39" s="9">
        <v>0</v>
      </c>
      <c r="AC39" s="9">
        <v>0</v>
      </c>
      <c r="AD39" s="9">
        <v>0</v>
      </c>
      <c r="AE39" s="9">
        <v>0</v>
      </c>
      <c r="AF39" s="9">
        <v>0</v>
      </c>
      <c r="AG39" s="9">
        <v>0</v>
      </c>
      <c r="AH39" s="9">
        <v>0</v>
      </c>
      <c r="AI39" s="9">
        <v>0</v>
      </c>
      <c r="AJ39" s="9">
        <v>5000</v>
      </c>
      <c r="AK39" s="9">
        <v>0</v>
      </c>
      <c r="AL39" s="9">
        <v>0</v>
      </c>
      <c r="AM39" s="9">
        <v>0</v>
      </c>
      <c r="AW39" s="9">
        <v>0</v>
      </c>
      <c r="AX39" s="9">
        <v>0</v>
      </c>
      <c r="AY39" s="9">
        <v>0</v>
      </c>
      <c r="AZ39" s="9">
        <v>0</v>
      </c>
      <c r="BA39" s="9">
        <v>0</v>
      </c>
      <c r="BB39" s="9">
        <v>0</v>
      </c>
      <c r="BC39" s="9">
        <v>0</v>
      </c>
      <c r="BD39" s="9">
        <v>0</v>
      </c>
      <c r="BE39" s="9">
        <v>0</v>
      </c>
      <c r="BF39" s="9">
        <v>0</v>
      </c>
      <c r="BG39" s="9">
        <v>0</v>
      </c>
      <c r="BH39" s="9">
        <v>0</v>
      </c>
    </row>
    <row r="40" spans="3:60" ht="18" customHeight="1" x14ac:dyDescent="0.25">
      <c r="D40" s="43"/>
      <c r="E40" s="7" t="s">
        <v>216</v>
      </c>
      <c r="G40" s="67">
        <f>G37-G39</f>
        <v>0</v>
      </c>
      <c r="H40" s="67">
        <f t="shared" ref="H40:R40" si="54">H37-H39</f>
        <v>0</v>
      </c>
      <c r="I40" s="67">
        <f t="shared" si="54"/>
        <v>0</v>
      </c>
      <c r="J40" s="67">
        <f t="shared" si="54"/>
        <v>0</v>
      </c>
      <c r="K40" s="67">
        <f t="shared" si="54"/>
        <v>0</v>
      </c>
      <c r="L40" s="67">
        <f t="shared" si="54"/>
        <v>0</v>
      </c>
      <c r="M40" s="67">
        <f t="shared" si="54"/>
        <v>0</v>
      </c>
      <c r="N40" s="67">
        <f t="shared" si="54"/>
        <v>0</v>
      </c>
      <c r="O40" s="67">
        <f t="shared" si="54"/>
        <v>0</v>
      </c>
      <c r="P40" s="67">
        <f t="shared" si="54"/>
        <v>0</v>
      </c>
      <c r="Q40" s="67">
        <f t="shared" si="54"/>
        <v>0</v>
      </c>
      <c r="R40" s="67">
        <f t="shared" si="54"/>
        <v>0</v>
      </c>
      <c r="AB40" s="67">
        <f>AB37-AB39</f>
        <v>0</v>
      </c>
      <c r="AC40" s="67">
        <f t="shared" ref="AC40" si="55">AC37-AC39</f>
        <v>0</v>
      </c>
      <c r="AD40" s="67">
        <f t="shared" ref="AD40" si="56">AD37-AD39</f>
        <v>0</v>
      </c>
      <c r="AE40" s="67">
        <f t="shared" ref="AE40" si="57">AE37-AE39</f>
        <v>0</v>
      </c>
      <c r="AF40" s="67">
        <f t="shared" ref="AF40" si="58">AF37-AF39</f>
        <v>0</v>
      </c>
      <c r="AG40" s="67">
        <f t="shared" ref="AG40" si="59">AG37-AG39</f>
        <v>0</v>
      </c>
      <c r="AH40" s="67">
        <f t="shared" ref="AH40" si="60">AH37-AH39</f>
        <v>0</v>
      </c>
      <c r="AI40" s="67">
        <f t="shared" ref="AI40" si="61">AI37-AI39</f>
        <v>0</v>
      </c>
      <c r="AJ40" s="67">
        <f t="shared" ref="AJ40" si="62">AJ37-AJ39</f>
        <v>0</v>
      </c>
      <c r="AK40" s="67">
        <f t="shared" ref="AK40" si="63">AK37-AK39</f>
        <v>0</v>
      </c>
      <c r="AL40" s="67">
        <f t="shared" ref="AL40" si="64">AL37-AL39</f>
        <v>0</v>
      </c>
      <c r="AM40" s="67">
        <f t="shared" ref="AM40" si="65">AM37-AM39</f>
        <v>0</v>
      </c>
      <c r="AW40" s="67">
        <f>AW37-AW39</f>
        <v>0</v>
      </c>
      <c r="AX40" s="67">
        <f t="shared" ref="AX40" si="66">AX37-AX39</f>
        <v>0</v>
      </c>
      <c r="AY40" s="67">
        <f t="shared" ref="AY40" si="67">AY37-AY39</f>
        <v>0</v>
      </c>
      <c r="AZ40" s="67">
        <f t="shared" ref="AZ40" si="68">AZ37-AZ39</f>
        <v>0</v>
      </c>
      <c r="BA40" s="67">
        <f t="shared" ref="BA40" si="69">BA37-BA39</f>
        <v>0</v>
      </c>
      <c r="BB40" s="67">
        <f t="shared" ref="BB40" si="70">BB37-BB39</f>
        <v>0</v>
      </c>
      <c r="BC40" s="67">
        <f t="shared" ref="BC40" si="71">BC37-BC39</f>
        <v>0</v>
      </c>
      <c r="BD40" s="67">
        <f t="shared" ref="BD40" si="72">BD37-BD39</f>
        <v>0</v>
      </c>
      <c r="BE40" s="67">
        <f t="shared" ref="BE40" si="73">BE37-BE39</f>
        <v>0</v>
      </c>
      <c r="BF40" s="67">
        <f t="shared" ref="BF40" si="74">BF37-BF39</f>
        <v>0</v>
      </c>
      <c r="BG40" s="67">
        <f t="shared" ref="BG40" si="75">BG37-BG39</f>
        <v>0</v>
      </c>
      <c r="BH40" s="67">
        <f t="shared" ref="BH40" si="76">BH37-BH39</f>
        <v>0</v>
      </c>
    </row>
    <row r="41" spans="3:60" ht="18" customHeight="1" x14ac:dyDescent="0.25"/>
    <row r="42" spans="3:60" ht="18" customHeight="1" x14ac:dyDescent="0.25">
      <c r="D42" s="7" t="s">
        <v>185</v>
      </c>
      <c r="G42" s="67">
        <f>SUM(G34,G37)</f>
        <v>0</v>
      </c>
      <c r="H42" s="67">
        <f t="shared" ref="H42:R42" si="77">SUM(H34,H37)</f>
        <v>0</v>
      </c>
      <c r="I42" s="67">
        <f t="shared" si="77"/>
        <v>0</v>
      </c>
      <c r="J42" s="67">
        <f t="shared" si="77"/>
        <v>0</v>
      </c>
      <c r="K42" s="67">
        <f t="shared" si="77"/>
        <v>0</v>
      </c>
      <c r="L42" s="67">
        <f t="shared" si="77"/>
        <v>0</v>
      </c>
      <c r="M42" s="67">
        <f t="shared" si="77"/>
        <v>0</v>
      </c>
      <c r="N42" s="67">
        <f t="shared" si="77"/>
        <v>0</v>
      </c>
      <c r="O42" s="67">
        <f t="shared" si="77"/>
        <v>0</v>
      </c>
      <c r="P42" s="67">
        <f t="shared" si="77"/>
        <v>0</v>
      </c>
      <c r="Q42" s="67">
        <f t="shared" si="77"/>
        <v>0</v>
      </c>
      <c r="R42" s="67">
        <f t="shared" si="77"/>
        <v>0</v>
      </c>
      <c r="AB42" s="67">
        <f t="shared" ref="AB42:AM42" si="78">SUM(AB34,AB37)</f>
        <v>0</v>
      </c>
      <c r="AC42" s="67">
        <f t="shared" si="78"/>
        <v>0</v>
      </c>
      <c r="AD42" s="67">
        <f t="shared" si="78"/>
        <v>0</v>
      </c>
      <c r="AE42" s="67">
        <f t="shared" si="78"/>
        <v>0</v>
      </c>
      <c r="AF42" s="67">
        <f t="shared" si="78"/>
        <v>0</v>
      </c>
      <c r="AG42" s="67">
        <f t="shared" si="78"/>
        <v>0</v>
      </c>
      <c r="AH42" s="67">
        <f t="shared" si="78"/>
        <v>0</v>
      </c>
      <c r="AI42" s="67">
        <f t="shared" si="78"/>
        <v>0</v>
      </c>
      <c r="AJ42" s="67">
        <f t="shared" si="78"/>
        <v>5000</v>
      </c>
      <c r="AK42" s="67">
        <f t="shared" si="78"/>
        <v>5000</v>
      </c>
      <c r="AL42" s="67">
        <f t="shared" si="78"/>
        <v>5000</v>
      </c>
      <c r="AM42" s="67">
        <f t="shared" si="78"/>
        <v>5000</v>
      </c>
      <c r="AW42" s="67">
        <f t="shared" ref="AW42:BH42" si="79">SUM(AW34,AW37)</f>
        <v>5000</v>
      </c>
      <c r="AX42" s="67">
        <f t="shared" si="79"/>
        <v>5000</v>
      </c>
      <c r="AY42" s="67">
        <f t="shared" si="79"/>
        <v>5000</v>
      </c>
      <c r="AZ42" s="67">
        <f t="shared" si="79"/>
        <v>5000</v>
      </c>
      <c r="BA42" s="67">
        <f t="shared" si="79"/>
        <v>5000</v>
      </c>
      <c r="BB42" s="67">
        <f t="shared" si="79"/>
        <v>5000</v>
      </c>
      <c r="BC42" s="67">
        <f t="shared" si="79"/>
        <v>5000</v>
      </c>
      <c r="BD42" s="67">
        <f t="shared" si="79"/>
        <v>5000</v>
      </c>
      <c r="BE42" s="67">
        <f t="shared" si="79"/>
        <v>5000</v>
      </c>
      <c r="BF42" s="67">
        <f t="shared" si="79"/>
        <v>5000</v>
      </c>
      <c r="BG42" s="67">
        <f t="shared" si="79"/>
        <v>5000</v>
      </c>
      <c r="BH42" s="67">
        <f t="shared" si="79"/>
        <v>5000</v>
      </c>
    </row>
    <row r="43" spans="3:60" ht="18" customHeight="1" x14ac:dyDescent="0.25"/>
    <row r="44" spans="3:60" ht="18" customHeight="1" x14ac:dyDescent="0.25"/>
    <row r="45" spans="3:60" ht="18" customHeight="1" x14ac:dyDescent="0.25"/>
    <row r="46" spans="3:60" ht="18" customHeight="1" x14ac:dyDescent="0.25"/>
    <row r="47" spans="3:60" ht="18" customHeight="1" x14ac:dyDescent="0.25"/>
    <row r="48" spans="3:60" ht="18" customHeight="1" x14ac:dyDescent="0.25"/>
    <row r="49" spans="1:68" ht="18" customHeight="1" x14ac:dyDescent="0.25"/>
    <row r="50" spans="1:68" ht="15.75" customHeight="1" thickBot="1" x14ac:dyDescent="0.3">
      <c r="A50" s="37"/>
      <c r="B50" s="37"/>
      <c r="C50" s="37"/>
      <c r="D50" s="37"/>
      <c r="E50" s="37"/>
      <c r="F50" s="37"/>
      <c r="G50" s="37"/>
      <c r="H50" s="37"/>
      <c r="I50" s="37"/>
      <c r="J50" s="37"/>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row>
  </sheetData>
  <pageMargins left="0.25" right="0.25" top="0.5" bottom="0.5" header="0.25" footer="0.25"/>
  <pageSetup scale="58" fitToHeight="0" orientation="landscape" horizontalDpi="150" verticalDpi="150" r:id="rId1"/>
  <headerFooter>
    <oddFooter>&amp;L&amp;10&amp;F&amp;C&amp;10Page &amp;P of &amp;N&amp;R&amp;10&amp;D</oddFooter>
  </headerFooter>
  <colBreaks count="2" manualBreakCount="2">
    <brk id="26" max="16" man="1"/>
    <brk id="47" max="16"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CC"/>
  </sheetPr>
  <dimension ref="A1:BP37"/>
  <sheetViews>
    <sheetView zoomScale="70" zoomScaleNormal="70" workbookViewId="0">
      <pane xSplit="5" ySplit="3" topLeftCell="AU4" activePane="bottomRight" state="frozen"/>
      <selection activeCell="C7" sqref="C7"/>
      <selection pane="topRight" activeCell="C7" sqref="C7"/>
      <selection pane="bottomLeft" activeCell="C7" sqref="C7"/>
      <selection pane="bottomRight" sqref="A1:BP12"/>
    </sheetView>
  </sheetViews>
  <sheetFormatPr defaultColWidth="10.625" defaultRowHeight="15.75" customHeight="1" x14ac:dyDescent="0.25"/>
  <cols>
    <col min="1" max="4" width="2.625" style="7" customWidth="1"/>
    <col min="5" max="5" width="20.625" style="7" customWidth="1"/>
    <col min="6" max="6" width="2.625" style="7" customWidth="1"/>
    <col min="7" max="18" width="10.625" style="7"/>
    <col min="19" max="19" width="2.625" style="7" customWidth="1"/>
    <col min="20" max="23" width="10.625" style="7"/>
    <col min="24" max="24" width="2.625" style="7" customWidth="1"/>
    <col min="25" max="25" width="10.625" style="7"/>
    <col min="26" max="27" width="2.625" style="7" customWidth="1"/>
    <col min="28" max="39" width="10.625" style="7"/>
    <col min="40" max="40" width="2.625" style="7" customWidth="1"/>
    <col min="41" max="44" width="10.625" style="7"/>
    <col min="45" max="45" width="2.625" style="7" customWidth="1"/>
    <col min="46" max="46" width="10.625" style="7"/>
    <col min="47" max="48" width="2.625" style="7" customWidth="1"/>
    <col min="49" max="60" width="10.625" style="7"/>
    <col min="61" max="61" width="2.625" style="7" customWidth="1"/>
    <col min="62" max="65" width="10.625" style="7"/>
    <col min="66" max="66" width="2.625" style="7" customWidth="1"/>
    <col min="67" max="67" width="10.625" style="7"/>
    <col min="68" max="69" width="2.625" style="7" customWidth="1"/>
    <col min="70" max="16384" width="10.625" style="7"/>
  </cols>
  <sheetData>
    <row r="1" spans="1:68" ht="18" customHeight="1" x14ac:dyDescent="0.25">
      <c r="A1" s="12" t="str">
        <f ca="1">RIGHT(CELL("filename",$A$1),LEN(CELL("filename",$A$1))-FIND("]",CELL("filename",$A$1)))</f>
        <v>Investments</v>
      </c>
    </row>
    <row r="2" spans="1:68" ht="18" customHeight="1" x14ac:dyDescent="0.25"/>
    <row r="3" spans="1:68" ht="18" customHeight="1" x14ac:dyDescent="0.25">
      <c r="B3" s="7" t="s">
        <v>8</v>
      </c>
      <c r="G3" s="8">
        <f t="shared" ref="G3:R3" si="0">INDEX(Months,G$4)</f>
        <v>41275</v>
      </c>
      <c r="H3" s="8">
        <f t="shared" si="0"/>
        <v>41306</v>
      </c>
      <c r="I3" s="8">
        <f t="shared" si="0"/>
        <v>41334</v>
      </c>
      <c r="J3" s="8">
        <f t="shared" si="0"/>
        <v>41365</v>
      </c>
      <c r="K3" s="8">
        <f t="shared" si="0"/>
        <v>41395</v>
      </c>
      <c r="L3" s="8">
        <f t="shared" si="0"/>
        <v>41426</v>
      </c>
      <c r="M3" s="8">
        <f t="shared" si="0"/>
        <v>41456</v>
      </c>
      <c r="N3" s="8">
        <f t="shared" si="0"/>
        <v>41487</v>
      </c>
      <c r="O3" s="8">
        <f t="shared" si="0"/>
        <v>41518</v>
      </c>
      <c r="P3" s="8">
        <f t="shared" si="0"/>
        <v>41548</v>
      </c>
      <c r="Q3" s="8">
        <f t="shared" si="0"/>
        <v>41579</v>
      </c>
      <c r="R3" s="8">
        <f t="shared" si="0"/>
        <v>41609</v>
      </c>
      <c r="T3" s="9" t="s">
        <v>18</v>
      </c>
      <c r="U3" s="9" t="s">
        <v>19</v>
      </c>
      <c r="V3" s="9" t="s">
        <v>20</v>
      </c>
      <c r="W3" s="9" t="s">
        <v>21</v>
      </c>
      <c r="Y3" s="9" t="s">
        <v>22</v>
      </c>
      <c r="AB3" s="8">
        <f t="shared" ref="AB3:AM3" si="1">INDEX(Months,AB$4)</f>
        <v>41640</v>
      </c>
      <c r="AC3" s="8">
        <f t="shared" si="1"/>
        <v>41671</v>
      </c>
      <c r="AD3" s="8">
        <f t="shared" si="1"/>
        <v>41699</v>
      </c>
      <c r="AE3" s="8">
        <f t="shared" si="1"/>
        <v>41730</v>
      </c>
      <c r="AF3" s="8">
        <f t="shared" si="1"/>
        <v>41760</v>
      </c>
      <c r="AG3" s="8">
        <f t="shared" si="1"/>
        <v>41791</v>
      </c>
      <c r="AH3" s="8">
        <f t="shared" si="1"/>
        <v>41821</v>
      </c>
      <c r="AI3" s="8">
        <f t="shared" si="1"/>
        <v>41852</v>
      </c>
      <c r="AJ3" s="8">
        <f t="shared" si="1"/>
        <v>41883</v>
      </c>
      <c r="AK3" s="8">
        <f t="shared" si="1"/>
        <v>41913</v>
      </c>
      <c r="AL3" s="8">
        <f t="shared" si="1"/>
        <v>41944</v>
      </c>
      <c r="AM3" s="8">
        <f t="shared" si="1"/>
        <v>41974</v>
      </c>
      <c r="AO3" s="9" t="s">
        <v>0</v>
      </c>
      <c r="AP3" s="9" t="s">
        <v>1</v>
      </c>
      <c r="AQ3" s="9" t="s">
        <v>2</v>
      </c>
      <c r="AR3" s="9" t="s">
        <v>3</v>
      </c>
      <c r="AT3" s="9" t="s">
        <v>4</v>
      </c>
      <c r="AW3" s="8">
        <f t="shared" ref="AW3:BH3" si="2">INDEX(Months,AW$4)</f>
        <v>42005</v>
      </c>
      <c r="AX3" s="8">
        <f t="shared" si="2"/>
        <v>42036</v>
      </c>
      <c r="AY3" s="8">
        <f t="shared" si="2"/>
        <v>42064</v>
      </c>
      <c r="AZ3" s="8">
        <f t="shared" si="2"/>
        <v>42095</v>
      </c>
      <c r="BA3" s="8">
        <f t="shared" si="2"/>
        <v>42125</v>
      </c>
      <c r="BB3" s="8">
        <f t="shared" si="2"/>
        <v>42156</v>
      </c>
      <c r="BC3" s="8">
        <f t="shared" si="2"/>
        <v>42186</v>
      </c>
      <c r="BD3" s="8">
        <f t="shared" si="2"/>
        <v>42217</v>
      </c>
      <c r="BE3" s="8">
        <f t="shared" si="2"/>
        <v>42248</v>
      </c>
      <c r="BF3" s="8">
        <f t="shared" si="2"/>
        <v>42278</v>
      </c>
      <c r="BG3" s="8">
        <f t="shared" si="2"/>
        <v>42309</v>
      </c>
      <c r="BH3" s="8">
        <f t="shared" si="2"/>
        <v>42339</v>
      </c>
      <c r="BJ3" s="9" t="s">
        <v>10</v>
      </c>
      <c r="BK3" s="9" t="s">
        <v>11</v>
      </c>
      <c r="BL3" s="9" t="s">
        <v>12</v>
      </c>
      <c r="BM3" s="9" t="s">
        <v>13</v>
      </c>
      <c r="BO3" s="9" t="s">
        <v>14</v>
      </c>
    </row>
    <row r="4" spans="1:68" s="6" customFormat="1" ht="18" customHeight="1" x14ac:dyDescent="0.25">
      <c r="B4" s="10" t="s">
        <v>9</v>
      </c>
      <c r="G4" s="9">
        <v>1</v>
      </c>
      <c r="H4" s="9">
        <v>2</v>
      </c>
      <c r="I4" s="9">
        <v>3</v>
      </c>
      <c r="J4" s="9">
        <v>4</v>
      </c>
      <c r="K4" s="9">
        <v>5</v>
      </c>
      <c r="L4" s="9">
        <v>6</v>
      </c>
      <c r="M4" s="9">
        <v>7</v>
      </c>
      <c r="N4" s="9">
        <v>8</v>
      </c>
      <c r="O4" s="9">
        <v>9</v>
      </c>
      <c r="P4" s="9">
        <v>10</v>
      </c>
      <c r="Q4" s="9">
        <v>11</v>
      </c>
      <c r="R4" s="9">
        <v>12</v>
      </c>
      <c r="AB4" s="9">
        <v>13</v>
      </c>
      <c r="AC4" s="9">
        <v>14</v>
      </c>
      <c r="AD4" s="9">
        <v>15</v>
      </c>
      <c r="AE4" s="9">
        <v>16</v>
      </c>
      <c r="AF4" s="9">
        <v>17</v>
      </c>
      <c r="AG4" s="9">
        <v>18</v>
      </c>
      <c r="AH4" s="9">
        <v>19</v>
      </c>
      <c r="AI4" s="9">
        <v>20</v>
      </c>
      <c r="AJ4" s="9">
        <v>21</v>
      </c>
      <c r="AK4" s="9">
        <v>22</v>
      </c>
      <c r="AL4" s="9">
        <v>23</v>
      </c>
      <c r="AM4" s="9">
        <v>24</v>
      </c>
      <c r="AW4" s="9">
        <v>25</v>
      </c>
      <c r="AX4" s="9">
        <v>26</v>
      </c>
      <c r="AY4" s="9">
        <v>27</v>
      </c>
      <c r="AZ4" s="9">
        <v>28</v>
      </c>
      <c r="BA4" s="9">
        <v>29</v>
      </c>
      <c r="BB4" s="9">
        <v>30</v>
      </c>
      <c r="BC4" s="9">
        <v>31</v>
      </c>
      <c r="BD4" s="9">
        <v>32</v>
      </c>
      <c r="BE4" s="9">
        <v>33</v>
      </c>
      <c r="BF4" s="9">
        <v>34</v>
      </c>
      <c r="BG4" s="9">
        <v>35</v>
      </c>
      <c r="BH4" s="9">
        <v>36</v>
      </c>
    </row>
    <row r="5" spans="1:68" ht="18" customHeight="1" x14ac:dyDescent="0.25"/>
    <row r="6" spans="1:68" s="30" customFormat="1" ht="18" customHeight="1" x14ac:dyDescent="0.25">
      <c r="B6" s="30" t="s">
        <v>131</v>
      </c>
    </row>
    <row r="7" spans="1:68" s="30" customFormat="1" ht="18" customHeight="1" x14ac:dyDescent="0.25">
      <c r="C7" s="30" t="s">
        <v>110</v>
      </c>
    </row>
    <row r="8" spans="1:68" s="30" customFormat="1" ht="18" customHeight="1" x14ac:dyDescent="0.25">
      <c r="D8" s="30" t="s">
        <v>205</v>
      </c>
      <c r="G8" s="65">
        <f>G18</f>
        <v>0</v>
      </c>
      <c r="H8" s="65">
        <f t="shared" ref="H8:R8" si="3">H18</f>
        <v>0</v>
      </c>
      <c r="I8" s="65">
        <f t="shared" si="3"/>
        <v>0</v>
      </c>
      <c r="J8" s="65">
        <f t="shared" si="3"/>
        <v>0</v>
      </c>
      <c r="K8" s="65">
        <f t="shared" si="3"/>
        <v>0</v>
      </c>
      <c r="L8" s="65">
        <f t="shared" si="3"/>
        <v>0</v>
      </c>
      <c r="M8" s="65">
        <f t="shared" si="3"/>
        <v>0</v>
      </c>
      <c r="N8" s="65">
        <f t="shared" si="3"/>
        <v>0</v>
      </c>
      <c r="O8" s="65">
        <f t="shared" si="3"/>
        <v>0</v>
      </c>
      <c r="P8" s="65">
        <f t="shared" si="3"/>
        <v>0</v>
      </c>
      <c r="Q8" s="65">
        <f t="shared" si="3"/>
        <v>0</v>
      </c>
      <c r="R8" s="65">
        <f t="shared" si="3"/>
        <v>0</v>
      </c>
      <c r="S8" s="51"/>
      <c r="T8" s="65"/>
      <c r="U8" s="65"/>
      <c r="V8" s="65"/>
      <c r="W8" s="65"/>
      <c r="X8" s="65"/>
      <c r="Y8" s="65"/>
      <c r="Z8" s="51"/>
      <c r="AA8" s="51"/>
      <c r="AB8" s="65">
        <f>AB18</f>
        <v>0</v>
      </c>
      <c r="AC8" s="65">
        <f t="shared" ref="AC8:AM9" si="4">AC18</f>
        <v>0</v>
      </c>
      <c r="AD8" s="65">
        <f t="shared" si="4"/>
        <v>0</v>
      </c>
      <c r="AE8" s="65">
        <f t="shared" si="4"/>
        <v>0</v>
      </c>
      <c r="AF8" s="65">
        <f t="shared" si="4"/>
        <v>0</v>
      </c>
      <c r="AG8" s="65">
        <f t="shared" si="4"/>
        <v>2000</v>
      </c>
      <c r="AH8" s="65">
        <f t="shared" si="4"/>
        <v>0</v>
      </c>
      <c r="AI8" s="65">
        <f t="shared" si="4"/>
        <v>0</v>
      </c>
      <c r="AJ8" s="65">
        <f t="shared" si="4"/>
        <v>0</v>
      </c>
      <c r="AK8" s="65">
        <f t="shared" si="4"/>
        <v>0</v>
      </c>
      <c r="AL8" s="65">
        <f t="shared" si="4"/>
        <v>0</v>
      </c>
      <c r="AM8" s="65">
        <f t="shared" si="4"/>
        <v>0</v>
      </c>
      <c r="AN8" s="51"/>
      <c r="AO8" s="65"/>
      <c r="AP8" s="65"/>
      <c r="AQ8" s="65"/>
      <c r="AR8" s="65"/>
      <c r="AS8" s="65"/>
      <c r="AT8" s="65"/>
      <c r="AU8" s="51"/>
      <c r="AV8" s="51"/>
      <c r="AW8" s="65">
        <f>AW18</f>
        <v>0</v>
      </c>
      <c r="AX8" s="65">
        <f t="shared" ref="AX8:BH9" si="5">AX18</f>
        <v>0</v>
      </c>
      <c r="AY8" s="65">
        <f t="shared" si="5"/>
        <v>0</v>
      </c>
      <c r="AZ8" s="65">
        <f t="shared" si="5"/>
        <v>0</v>
      </c>
      <c r="BA8" s="65">
        <f t="shared" si="5"/>
        <v>0</v>
      </c>
      <c r="BB8" s="65">
        <f t="shared" si="5"/>
        <v>0</v>
      </c>
      <c r="BC8" s="65">
        <f t="shared" si="5"/>
        <v>0</v>
      </c>
      <c r="BD8" s="65">
        <f t="shared" si="5"/>
        <v>0</v>
      </c>
      <c r="BE8" s="65">
        <f t="shared" si="5"/>
        <v>0</v>
      </c>
      <c r="BF8" s="65">
        <f t="shared" si="5"/>
        <v>0</v>
      </c>
      <c r="BG8" s="65">
        <f t="shared" si="5"/>
        <v>0</v>
      </c>
      <c r="BH8" s="65">
        <f t="shared" si="5"/>
        <v>0</v>
      </c>
      <c r="BI8" s="51"/>
      <c r="BJ8" s="65"/>
      <c r="BK8" s="65"/>
      <c r="BL8" s="65"/>
      <c r="BM8" s="65"/>
      <c r="BN8" s="65"/>
      <c r="BO8" s="65"/>
    </row>
    <row r="9" spans="1:68" s="30" customFormat="1" ht="18" customHeight="1" x14ac:dyDescent="0.25">
      <c r="D9" s="30" t="s">
        <v>206</v>
      </c>
      <c r="G9" s="65">
        <f>G19</f>
        <v>0</v>
      </c>
      <c r="H9" s="65">
        <f t="shared" ref="H9:R9" si="6">H19</f>
        <v>0</v>
      </c>
      <c r="I9" s="65">
        <f t="shared" si="6"/>
        <v>0</v>
      </c>
      <c r="J9" s="65">
        <f t="shared" si="6"/>
        <v>0</v>
      </c>
      <c r="K9" s="65">
        <f t="shared" si="6"/>
        <v>0</v>
      </c>
      <c r="L9" s="65">
        <f t="shared" si="6"/>
        <v>0</v>
      </c>
      <c r="M9" s="65">
        <f t="shared" si="6"/>
        <v>0</v>
      </c>
      <c r="N9" s="65">
        <f t="shared" si="6"/>
        <v>0</v>
      </c>
      <c r="O9" s="65">
        <f t="shared" si="6"/>
        <v>0</v>
      </c>
      <c r="P9" s="65">
        <f t="shared" si="6"/>
        <v>0</v>
      </c>
      <c r="Q9" s="65">
        <f t="shared" si="6"/>
        <v>0</v>
      </c>
      <c r="R9" s="65">
        <f t="shared" si="6"/>
        <v>0</v>
      </c>
      <c r="S9" s="51"/>
      <c r="T9" s="65"/>
      <c r="U9" s="65"/>
      <c r="V9" s="65"/>
      <c r="W9" s="65"/>
      <c r="X9" s="65"/>
      <c r="Y9" s="65"/>
      <c r="Z9" s="51"/>
      <c r="AA9" s="51"/>
      <c r="AB9" s="65">
        <f>AB19</f>
        <v>0</v>
      </c>
      <c r="AC9" s="65">
        <f t="shared" si="4"/>
        <v>0</v>
      </c>
      <c r="AD9" s="65">
        <f t="shared" si="4"/>
        <v>0</v>
      </c>
      <c r="AE9" s="65">
        <f t="shared" si="4"/>
        <v>0</v>
      </c>
      <c r="AF9" s="65">
        <f t="shared" si="4"/>
        <v>0</v>
      </c>
      <c r="AG9" s="65">
        <f t="shared" si="4"/>
        <v>0</v>
      </c>
      <c r="AH9" s="65">
        <f t="shared" si="4"/>
        <v>0</v>
      </c>
      <c r="AI9" s="65">
        <f t="shared" si="4"/>
        <v>0</v>
      </c>
      <c r="AJ9" s="65">
        <f t="shared" si="4"/>
        <v>25</v>
      </c>
      <c r="AK9" s="65">
        <f t="shared" si="4"/>
        <v>0</v>
      </c>
      <c r="AL9" s="65">
        <f t="shared" si="4"/>
        <v>0</v>
      </c>
      <c r="AM9" s="65">
        <f t="shared" si="4"/>
        <v>25</v>
      </c>
      <c r="AN9" s="51"/>
      <c r="AO9" s="65"/>
      <c r="AP9" s="65"/>
      <c r="AQ9" s="65"/>
      <c r="AR9" s="65"/>
      <c r="AS9" s="65"/>
      <c r="AT9" s="65"/>
      <c r="AU9" s="51"/>
      <c r="AV9" s="51"/>
      <c r="AW9" s="65">
        <f>AW19</f>
        <v>0</v>
      </c>
      <c r="AX9" s="65">
        <f t="shared" si="5"/>
        <v>0</v>
      </c>
      <c r="AY9" s="65">
        <f t="shared" si="5"/>
        <v>25</v>
      </c>
      <c r="AZ9" s="65">
        <f t="shared" si="5"/>
        <v>0</v>
      </c>
      <c r="BA9" s="65">
        <f t="shared" si="5"/>
        <v>0</v>
      </c>
      <c r="BB9" s="65">
        <f t="shared" si="5"/>
        <v>25</v>
      </c>
      <c r="BC9" s="65">
        <f t="shared" si="5"/>
        <v>0</v>
      </c>
      <c r="BD9" s="65">
        <f t="shared" si="5"/>
        <v>0</v>
      </c>
      <c r="BE9" s="65">
        <f t="shared" si="5"/>
        <v>25</v>
      </c>
      <c r="BF9" s="65">
        <f t="shared" si="5"/>
        <v>0</v>
      </c>
      <c r="BG9" s="65">
        <f t="shared" si="5"/>
        <v>0</v>
      </c>
      <c r="BH9" s="65">
        <f t="shared" si="5"/>
        <v>25</v>
      </c>
      <c r="BI9" s="51"/>
      <c r="BJ9" s="65"/>
      <c r="BK9" s="65"/>
      <c r="BL9" s="65"/>
      <c r="BM9" s="65"/>
      <c r="BN9" s="65"/>
      <c r="BO9" s="65"/>
    </row>
    <row r="10" spans="1:68" s="30" customFormat="1" ht="18" customHeight="1" x14ac:dyDescent="0.25">
      <c r="D10" s="30" t="s">
        <v>185</v>
      </c>
      <c r="G10" s="65">
        <f>G21</f>
        <v>0</v>
      </c>
      <c r="H10" s="65">
        <f t="shared" ref="H10:R10" si="7">H21</f>
        <v>0</v>
      </c>
      <c r="I10" s="65">
        <f t="shared" si="7"/>
        <v>0</v>
      </c>
      <c r="J10" s="65">
        <f t="shared" si="7"/>
        <v>0</v>
      </c>
      <c r="K10" s="65">
        <f t="shared" si="7"/>
        <v>0</v>
      </c>
      <c r="L10" s="65">
        <f t="shared" si="7"/>
        <v>0</v>
      </c>
      <c r="M10" s="65">
        <f t="shared" si="7"/>
        <v>0</v>
      </c>
      <c r="N10" s="65">
        <f t="shared" si="7"/>
        <v>0</v>
      </c>
      <c r="O10" s="65">
        <f t="shared" si="7"/>
        <v>0</v>
      </c>
      <c r="P10" s="65">
        <f t="shared" si="7"/>
        <v>0</v>
      </c>
      <c r="Q10" s="65">
        <f t="shared" si="7"/>
        <v>0</v>
      </c>
      <c r="R10" s="65">
        <f t="shared" si="7"/>
        <v>0</v>
      </c>
      <c r="S10" s="51"/>
      <c r="T10" s="65"/>
      <c r="U10" s="65"/>
      <c r="V10" s="65"/>
      <c r="W10" s="65"/>
      <c r="X10" s="65"/>
      <c r="Y10" s="65"/>
      <c r="Z10" s="51"/>
      <c r="AA10" s="51"/>
      <c r="AB10" s="65">
        <f>AB21</f>
        <v>0</v>
      </c>
      <c r="AC10" s="65">
        <f t="shared" ref="AC10:AM10" si="8">AC21</f>
        <v>0</v>
      </c>
      <c r="AD10" s="65">
        <f t="shared" si="8"/>
        <v>0</v>
      </c>
      <c r="AE10" s="65">
        <f t="shared" si="8"/>
        <v>0</v>
      </c>
      <c r="AF10" s="65">
        <f t="shared" si="8"/>
        <v>0</v>
      </c>
      <c r="AG10" s="65">
        <f t="shared" si="8"/>
        <v>2000</v>
      </c>
      <c r="AH10" s="65">
        <f t="shared" si="8"/>
        <v>2000</v>
      </c>
      <c r="AI10" s="65">
        <f t="shared" si="8"/>
        <v>2000</v>
      </c>
      <c r="AJ10" s="65">
        <f t="shared" si="8"/>
        <v>2025</v>
      </c>
      <c r="AK10" s="65">
        <f t="shared" si="8"/>
        <v>2025</v>
      </c>
      <c r="AL10" s="65">
        <f t="shared" si="8"/>
        <v>2025</v>
      </c>
      <c r="AM10" s="65">
        <f t="shared" si="8"/>
        <v>2050</v>
      </c>
      <c r="AN10" s="51"/>
      <c r="AO10" s="65"/>
      <c r="AP10" s="65"/>
      <c r="AQ10" s="65"/>
      <c r="AR10" s="65"/>
      <c r="AS10" s="65"/>
      <c r="AT10" s="65"/>
      <c r="AU10" s="51"/>
      <c r="AV10" s="51"/>
      <c r="AW10" s="65">
        <f>AW21</f>
        <v>2050</v>
      </c>
      <c r="AX10" s="65">
        <f t="shared" ref="AX10:BH10" si="9">AX21</f>
        <v>2050</v>
      </c>
      <c r="AY10" s="65">
        <f t="shared" si="9"/>
        <v>2075</v>
      </c>
      <c r="AZ10" s="65">
        <f t="shared" si="9"/>
        <v>2075</v>
      </c>
      <c r="BA10" s="65">
        <f t="shared" si="9"/>
        <v>2075</v>
      </c>
      <c r="BB10" s="65">
        <f t="shared" si="9"/>
        <v>2100</v>
      </c>
      <c r="BC10" s="65">
        <f t="shared" si="9"/>
        <v>2100</v>
      </c>
      <c r="BD10" s="65">
        <f t="shared" si="9"/>
        <v>2100</v>
      </c>
      <c r="BE10" s="65">
        <f t="shared" si="9"/>
        <v>2125</v>
      </c>
      <c r="BF10" s="65">
        <f t="shared" si="9"/>
        <v>2125</v>
      </c>
      <c r="BG10" s="65">
        <f t="shared" si="9"/>
        <v>2125</v>
      </c>
      <c r="BH10" s="65">
        <f t="shared" si="9"/>
        <v>2150</v>
      </c>
      <c r="BI10" s="51"/>
      <c r="BJ10" s="65"/>
      <c r="BK10" s="65"/>
      <c r="BL10" s="65"/>
      <c r="BM10" s="65"/>
      <c r="BN10" s="65"/>
      <c r="BO10" s="65"/>
    </row>
    <row r="11" spans="1:68" ht="18" customHeight="1" x14ac:dyDescent="0.25"/>
    <row r="12" spans="1:68" ht="18" customHeight="1" thickBot="1" x14ac:dyDescent="0.3">
      <c r="A12" s="37"/>
      <c r="B12" s="37"/>
      <c r="C12" s="37"/>
      <c r="D12" s="37"/>
      <c r="E12" s="37"/>
      <c r="F12" s="37"/>
      <c r="G12" s="37"/>
      <c r="H12" s="37"/>
      <c r="I12" s="37"/>
      <c r="J12" s="37"/>
      <c r="K12" s="37"/>
      <c r="L12" s="37"/>
      <c r="M12" s="37"/>
      <c r="N12" s="37"/>
      <c r="O12" s="37"/>
      <c r="P12" s="37"/>
      <c r="Q12" s="37"/>
      <c r="R12" s="37"/>
      <c r="S12" s="37"/>
      <c r="T12" s="37"/>
      <c r="U12" s="37"/>
      <c r="V12" s="3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row>
    <row r="13" spans="1:68" ht="18" customHeight="1" x14ac:dyDescent="0.25"/>
    <row r="14" spans="1:68" ht="18" customHeight="1" x14ac:dyDescent="0.25">
      <c r="A14" s="95"/>
      <c r="B14" s="111" t="s">
        <v>305</v>
      </c>
      <c r="C14" s="112"/>
      <c r="D14" s="112"/>
      <c r="E14" s="112"/>
    </row>
    <row r="15" spans="1:68" ht="18" customHeight="1" x14ac:dyDescent="0.25"/>
    <row r="16" spans="1:68" ht="18" customHeight="1" x14ac:dyDescent="0.25">
      <c r="C16" s="7" t="s">
        <v>110</v>
      </c>
    </row>
    <row r="17" spans="4:60" ht="18" customHeight="1" x14ac:dyDescent="0.25">
      <c r="D17" s="7" t="s">
        <v>182</v>
      </c>
      <c r="G17" s="9">
        <v>0</v>
      </c>
      <c r="H17" s="67">
        <f>G21</f>
        <v>0</v>
      </c>
      <c r="I17" s="67">
        <f t="shared" ref="I17:R17" si="10">H21</f>
        <v>0</v>
      </c>
      <c r="J17" s="67">
        <f t="shared" si="10"/>
        <v>0</v>
      </c>
      <c r="K17" s="67">
        <f t="shared" si="10"/>
        <v>0</v>
      </c>
      <c r="L17" s="67">
        <f t="shared" si="10"/>
        <v>0</v>
      </c>
      <c r="M17" s="67">
        <f t="shared" si="10"/>
        <v>0</v>
      </c>
      <c r="N17" s="67">
        <f t="shared" si="10"/>
        <v>0</v>
      </c>
      <c r="O17" s="67">
        <f t="shared" si="10"/>
        <v>0</v>
      </c>
      <c r="P17" s="67">
        <f t="shared" si="10"/>
        <v>0</v>
      </c>
      <c r="Q17" s="67">
        <f t="shared" si="10"/>
        <v>0</v>
      </c>
      <c r="R17" s="67">
        <f t="shared" si="10"/>
        <v>0</v>
      </c>
      <c r="AB17" s="68">
        <f>R21</f>
        <v>0</v>
      </c>
      <c r="AC17" s="67">
        <f t="shared" ref="AC17:AM17" si="11">AB21</f>
        <v>0</v>
      </c>
      <c r="AD17" s="67">
        <f t="shared" si="11"/>
        <v>0</v>
      </c>
      <c r="AE17" s="67">
        <f t="shared" si="11"/>
        <v>0</v>
      </c>
      <c r="AF17" s="67">
        <f t="shared" si="11"/>
        <v>0</v>
      </c>
      <c r="AG17" s="67">
        <f t="shared" si="11"/>
        <v>0</v>
      </c>
      <c r="AH17" s="67">
        <f t="shared" si="11"/>
        <v>2000</v>
      </c>
      <c r="AI17" s="67">
        <f t="shared" si="11"/>
        <v>2000</v>
      </c>
      <c r="AJ17" s="67">
        <f t="shared" si="11"/>
        <v>2000</v>
      </c>
      <c r="AK17" s="67">
        <f t="shared" si="11"/>
        <v>2025</v>
      </c>
      <c r="AL17" s="67">
        <f t="shared" si="11"/>
        <v>2025</v>
      </c>
      <c r="AM17" s="67">
        <f t="shared" si="11"/>
        <v>2025</v>
      </c>
      <c r="AW17" s="68">
        <f>AM21</f>
        <v>2050</v>
      </c>
      <c r="AX17" s="67">
        <f t="shared" ref="AX17:BH17" si="12">AW21</f>
        <v>2050</v>
      </c>
      <c r="AY17" s="67">
        <f t="shared" si="12"/>
        <v>2050</v>
      </c>
      <c r="AZ17" s="67">
        <f t="shared" si="12"/>
        <v>2075</v>
      </c>
      <c r="BA17" s="67">
        <f t="shared" si="12"/>
        <v>2075</v>
      </c>
      <c r="BB17" s="67">
        <f t="shared" si="12"/>
        <v>2075</v>
      </c>
      <c r="BC17" s="67">
        <f t="shared" si="12"/>
        <v>2100</v>
      </c>
      <c r="BD17" s="67">
        <f t="shared" si="12"/>
        <v>2100</v>
      </c>
      <c r="BE17" s="67">
        <f t="shared" si="12"/>
        <v>2100</v>
      </c>
      <c r="BF17" s="67">
        <f t="shared" si="12"/>
        <v>2125</v>
      </c>
      <c r="BG17" s="67">
        <f t="shared" si="12"/>
        <v>2125</v>
      </c>
      <c r="BH17" s="67">
        <f t="shared" si="12"/>
        <v>2125</v>
      </c>
    </row>
    <row r="18" spans="4:60" ht="18" customHeight="1" x14ac:dyDescent="0.25">
      <c r="D18" s="7" t="s">
        <v>203</v>
      </c>
      <c r="G18" s="9">
        <v>0</v>
      </c>
      <c r="H18" s="9">
        <v>0</v>
      </c>
      <c r="I18" s="9">
        <v>0</v>
      </c>
      <c r="J18" s="9">
        <v>0</v>
      </c>
      <c r="K18" s="9">
        <v>0</v>
      </c>
      <c r="L18" s="9">
        <v>0</v>
      </c>
      <c r="M18" s="9">
        <v>0</v>
      </c>
      <c r="N18" s="9">
        <v>0</v>
      </c>
      <c r="O18" s="9">
        <v>0</v>
      </c>
      <c r="P18" s="9">
        <v>0</v>
      </c>
      <c r="Q18" s="9">
        <v>0</v>
      </c>
      <c r="R18" s="9">
        <v>0</v>
      </c>
      <c r="AB18" s="9">
        <v>0</v>
      </c>
      <c r="AC18" s="9">
        <v>0</v>
      </c>
      <c r="AD18" s="9">
        <v>0</v>
      </c>
      <c r="AE18" s="9">
        <v>0</v>
      </c>
      <c r="AF18" s="9">
        <v>0</v>
      </c>
      <c r="AG18" s="9">
        <v>2000</v>
      </c>
      <c r="AH18" s="9">
        <v>0</v>
      </c>
      <c r="AI18" s="9">
        <v>0</v>
      </c>
      <c r="AJ18" s="9">
        <v>0</v>
      </c>
      <c r="AK18" s="9">
        <v>0</v>
      </c>
      <c r="AL18" s="9">
        <v>0</v>
      </c>
      <c r="AM18" s="9">
        <v>0</v>
      </c>
      <c r="AW18" s="9">
        <v>0</v>
      </c>
      <c r="AX18" s="9">
        <v>0</v>
      </c>
      <c r="AY18" s="9">
        <v>0</v>
      </c>
      <c r="AZ18" s="9">
        <v>0</v>
      </c>
      <c r="BA18" s="9">
        <v>0</v>
      </c>
      <c r="BB18" s="9">
        <v>0</v>
      </c>
      <c r="BC18" s="9">
        <v>0</v>
      </c>
      <c r="BD18" s="9">
        <v>0</v>
      </c>
      <c r="BE18" s="9">
        <v>0</v>
      </c>
      <c r="BF18" s="9">
        <v>0</v>
      </c>
      <c r="BG18" s="9">
        <v>0</v>
      </c>
      <c r="BH18" s="9">
        <v>0</v>
      </c>
    </row>
    <row r="19" spans="4:60" ht="18" customHeight="1" x14ac:dyDescent="0.25">
      <c r="D19" s="7" t="s">
        <v>206</v>
      </c>
      <c r="G19" s="9">
        <v>0</v>
      </c>
      <c r="H19" s="9">
        <v>0</v>
      </c>
      <c r="I19" s="9">
        <v>0</v>
      </c>
      <c r="J19" s="9">
        <v>0</v>
      </c>
      <c r="K19" s="9">
        <v>0</v>
      </c>
      <c r="L19" s="9">
        <v>0</v>
      </c>
      <c r="M19" s="9">
        <v>0</v>
      </c>
      <c r="N19" s="9">
        <v>0</v>
      </c>
      <c r="O19" s="9">
        <v>0</v>
      </c>
      <c r="P19" s="9">
        <v>0</v>
      </c>
      <c r="Q19" s="9">
        <v>0</v>
      </c>
      <c r="R19" s="9">
        <v>0</v>
      </c>
      <c r="AB19" s="9">
        <v>0</v>
      </c>
      <c r="AC19" s="9">
        <v>0</v>
      </c>
      <c r="AD19" s="9">
        <v>0</v>
      </c>
      <c r="AE19" s="9">
        <v>0</v>
      </c>
      <c r="AF19" s="9">
        <v>0</v>
      </c>
      <c r="AG19" s="9">
        <v>0</v>
      </c>
      <c r="AH19" s="9">
        <v>0</v>
      </c>
      <c r="AI19" s="9">
        <v>0</v>
      </c>
      <c r="AJ19" s="9">
        <v>25</v>
      </c>
      <c r="AK19" s="9">
        <v>0</v>
      </c>
      <c r="AL19" s="9">
        <v>0</v>
      </c>
      <c r="AM19" s="9">
        <v>25</v>
      </c>
      <c r="AW19" s="9">
        <v>0</v>
      </c>
      <c r="AX19" s="9">
        <v>0</v>
      </c>
      <c r="AY19" s="9">
        <v>25</v>
      </c>
      <c r="AZ19" s="9">
        <v>0</v>
      </c>
      <c r="BA19" s="9">
        <v>0</v>
      </c>
      <c r="BB19" s="9">
        <v>25</v>
      </c>
      <c r="BC19" s="9">
        <v>0</v>
      </c>
      <c r="BD19" s="9">
        <v>0</v>
      </c>
      <c r="BE19" s="9">
        <v>25</v>
      </c>
      <c r="BF19" s="9">
        <v>0</v>
      </c>
      <c r="BG19" s="9">
        <v>0</v>
      </c>
      <c r="BH19" s="9">
        <v>25</v>
      </c>
    </row>
    <row r="20" spans="4:60" ht="18" customHeight="1" x14ac:dyDescent="0.25">
      <c r="D20" s="7" t="s">
        <v>204</v>
      </c>
      <c r="G20" s="9">
        <v>0</v>
      </c>
      <c r="H20" s="9">
        <v>0</v>
      </c>
      <c r="I20" s="9">
        <v>0</v>
      </c>
      <c r="J20" s="9">
        <v>0</v>
      </c>
      <c r="K20" s="9">
        <v>0</v>
      </c>
      <c r="L20" s="9">
        <v>0</v>
      </c>
      <c r="M20" s="9">
        <v>0</v>
      </c>
      <c r="N20" s="9">
        <v>0</v>
      </c>
      <c r="O20" s="9">
        <v>0</v>
      </c>
      <c r="P20" s="9">
        <v>0</v>
      </c>
      <c r="Q20" s="9">
        <v>0</v>
      </c>
      <c r="R20" s="9">
        <v>0</v>
      </c>
      <c r="AB20" s="9">
        <v>0</v>
      </c>
      <c r="AC20" s="9">
        <v>0</v>
      </c>
      <c r="AD20" s="9">
        <v>0</v>
      </c>
      <c r="AE20" s="9">
        <v>0</v>
      </c>
      <c r="AF20" s="9">
        <v>0</v>
      </c>
      <c r="AG20" s="9">
        <v>0</v>
      </c>
      <c r="AH20" s="9">
        <v>0</v>
      </c>
      <c r="AI20" s="9">
        <v>0</v>
      </c>
      <c r="AJ20" s="9">
        <v>0</v>
      </c>
      <c r="AK20" s="9">
        <v>0</v>
      </c>
      <c r="AL20" s="9">
        <v>0</v>
      </c>
      <c r="AM20" s="9">
        <v>0</v>
      </c>
      <c r="AW20" s="9">
        <v>0</v>
      </c>
      <c r="AX20" s="9">
        <v>0</v>
      </c>
      <c r="AY20" s="9">
        <v>0</v>
      </c>
      <c r="AZ20" s="9">
        <v>0</v>
      </c>
      <c r="BA20" s="9">
        <v>0</v>
      </c>
      <c r="BB20" s="9">
        <v>0</v>
      </c>
      <c r="BC20" s="9">
        <v>0</v>
      </c>
      <c r="BD20" s="9">
        <v>0</v>
      </c>
      <c r="BE20" s="9">
        <v>0</v>
      </c>
      <c r="BF20" s="9">
        <v>0</v>
      </c>
      <c r="BG20" s="9">
        <v>0</v>
      </c>
      <c r="BH20" s="9">
        <v>0</v>
      </c>
    </row>
    <row r="21" spans="4:60" ht="18" customHeight="1" x14ac:dyDescent="0.25">
      <c r="D21" s="7" t="s">
        <v>185</v>
      </c>
      <c r="G21" s="67">
        <f>SUM(G17:G20)</f>
        <v>0</v>
      </c>
      <c r="H21" s="67">
        <f>SUM(H17:H20)</f>
        <v>0</v>
      </c>
      <c r="I21" s="67">
        <f t="shared" ref="I21:R21" si="13">SUM(I17:I20)</f>
        <v>0</v>
      </c>
      <c r="J21" s="67">
        <f t="shared" si="13"/>
        <v>0</v>
      </c>
      <c r="K21" s="67">
        <f t="shared" si="13"/>
        <v>0</v>
      </c>
      <c r="L21" s="67">
        <f t="shared" si="13"/>
        <v>0</v>
      </c>
      <c r="M21" s="67">
        <f t="shared" si="13"/>
        <v>0</v>
      </c>
      <c r="N21" s="67">
        <f t="shared" si="13"/>
        <v>0</v>
      </c>
      <c r="O21" s="67">
        <f t="shared" si="13"/>
        <v>0</v>
      </c>
      <c r="P21" s="67">
        <f t="shared" si="13"/>
        <v>0</v>
      </c>
      <c r="Q21" s="67">
        <f t="shared" si="13"/>
        <v>0</v>
      </c>
      <c r="R21" s="67">
        <f t="shared" si="13"/>
        <v>0</v>
      </c>
      <c r="AB21" s="67">
        <f t="shared" ref="AB21:AM21" si="14">SUM(AB17:AB20)</f>
        <v>0</v>
      </c>
      <c r="AC21" s="67">
        <f t="shared" si="14"/>
        <v>0</v>
      </c>
      <c r="AD21" s="67">
        <f t="shared" si="14"/>
        <v>0</v>
      </c>
      <c r="AE21" s="67">
        <f t="shared" si="14"/>
        <v>0</v>
      </c>
      <c r="AF21" s="67">
        <f t="shared" si="14"/>
        <v>0</v>
      </c>
      <c r="AG21" s="67">
        <f t="shared" si="14"/>
        <v>2000</v>
      </c>
      <c r="AH21" s="67">
        <f t="shared" si="14"/>
        <v>2000</v>
      </c>
      <c r="AI21" s="67">
        <f t="shared" si="14"/>
        <v>2000</v>
      </c>
      <c r="AJ21" s="67">
        <f t="shared" si="14"/>
        <v>2025</v>
      </c>
      <c r="AK21" s="67">
        <f t="shared" si="14"/>
        <v>2025</v>
      </c>
      <c r="AL21" s="67">
        <f t="shared" si="14"/>
        <v>2025</v>
      </c>
      <c r="AM21" s="67">
        <f t="shared" si="14"/>
        <v>2050</v>
      </c>
      <c r="AW21" s="67">
        <f t="shared" ref="AW21" si="15">SUM(AW17:AW20)</f>
        <v>2050</v>
      </c>
      <c r="AX21" s="67">
        <f t="shared" ref="AX21" si="16">SUM(AX17:AX20)</f>
        <v>2050</v>
      </c>
      <c r="AY21" s="67">
        <f t="shared" ref="AY21" si="17">SUM(AY17:AY20)</f>
        <v>2075</v>
      </c>
      <c r="AZ21" s="67">
        <f t="shared" ref="AZ21" si="18">SUM(AZ17:AZ20)</f>
        <v>2075</v>
      </c>
      <c r="BA21" s="67">
        <f t="shared" ref="BA21" si="19">SUM(BA17:BA20)</f>
        <v>2075</v>
      </c>
      <c r="BB21" s="67">
        <f t="shared" ref="BB21" si="20">SUM(BB17:BB20)</f>
        <v>2100</v>
      </c>
      <c r="BC21" s="67">
        <f t="shared" ref="BC21" si="21">SUM(BC17:BC20)</f>
        <v>2100</v>
      </c>
      <c r="BD21" s="67">
        <f t="shared" ref="BD21" si="22">SUM(BD17:BD20)</f>
        <v>2100</v>
      </c>
      <c r="BE21" s="67">
        <f t="shared" ref="BE21" si="23">SUM(BE17:BE20)</f>
        <v>2125</v>
      </c>
      <c r="BF21" s="67">
        <f t="shared" ref="BF21" si="24">SUM(BF17:BF20)</f>
        <v>2125</v>
      </c>
      <c r="BG21" s="67">
        <f t="shared" ref="BG21" si="25">SUM(BG17:BG20)</f>
        <v>2125</v>
      </c>
      <c r="BH21" s="67">
        <f t="shared" ref="BH21" si="26">SUM(BH17:BH20)</f>
        <v>2150</v>
      </c>
    </row>
    <row r="22" spans="4:60" ht="18" customHeight="1" x14ac:dyDescent="0.25"/>
    <row r="23" spans="4:60" ht="18" customHeight="1" x14ac:dyDescent="0.25"/>
    <row r="24" spans="4:60" ht="18" customHeight="1" x14ac:dyDescent="0.25"/>
    <row r="25" spans="4:60" ht="18" customHeight="1" x14ac:dyDescent="0.25"/>
    <row r="26" spans="4:60" ht="18" customHeight="1" x14ac:dyDescent="0.25"/>
    <row r="27" spans="4:60" ht="18" customHeight="1" x14ac:dyDescent="0.25"/>
    <row r="28" spans="4:60" ht="18" customHeight="1" x14ac:dyDescent="0.25"/>
    <row r="29" spans="4:60" ht="18" customHeight="1" x14ac:dyDescent="0.25"/>
    <row r="30" spans="4:60" ht="18" customHeight="1" x14ac:dyDescent="0.25"/>
    <row r="31" spans="4:60" ht="18" customHeight="1" x14ac:dyDescent="0.25"/>
    <row r="32" spans="4:60" ht="18" customHeight="1" x14ac:dyDescent="0.25"/>
    <row r="33" spans="1:68" ht="18" customHeight="1" x14ac:dyDescent="0.25"/>
    <row r="34" spans="1:68" ht="18" customHeight="1" x14ac:dyDescent="0.25"/>
    <row r="35" spans="1:68" ht="18" customHeight="1" x14ac:dyDescent="0.25"/>
    <row r="36" spans="1:68" ht="18" customHeight="1" x14ac:dyDescent="0.25"/>
    <row r="37" spans="1:68" ht="15.75" customHeight="1" thickBot="1" x14ac:dyDescent="0.3">
      <c r="A37" s="37"/>
      <c r="B37" s="37"/>
      <c r="C37" s="37"/>
      <c r="D37" s="37"/>
      <c r="E37" s="37"/>
      <c r="F37" s="37"/>
      <c r="G37" s="37"/>
      <c r="H37" s="37"/>
      <c r="I37" s="37"/>
      <c r="J37" s="37"/>
      <c r="K37" s="37"/>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7"/>
      <c r="AM37" s="37"/>
      <c r="AN37" s="37"/>
      <c r="AO37" s="37"/>
      <c r="AP37" s="37"/>
      <c r="AQ37" s="37"/>
      <c r="AR37" s="37"/>
      <c r="AS37" s="37"/>
      <c r="AT37" s="37"/>
      <c r="AU37" s="37"/>
      <c r="AV37" s="37"/>
      <c r="AW37" s="37"/>
      <c r="AX37" s="37"/>
      <c r="AY37" s="37"/>
      <c r="AZ37" s="37"/>
      <c r="BA37" s="37"/>
      <c r="BB37" s="37"/>
      <c r="BC37" s="37"/>
      <c r="BD37" s="37"/>
      <c r="BE37" s="37"/>
      <c r="BF37" s="37"/>
      <c r="BG37" s="37"/>
      <c r="BH37" s="37"/>
      <c r="BI37" s="37"/>
      <c r="BJ37" s="37"/>
      <c r="BK37" s="37"/>
      <c r="BL37" s="37"/>
      <c r="BM37" s="37"/>
      <c r="BN37" s="37"/>
      <c r="BO37" s="37"/>
      <c r="BP37" s="37"/>
    </row>
  </sheetData>
  <pageMargins left="0.25" right="0.25" top="0.5" bottom="0.5" header="0.25" footer="0.25"/>
  <pageSetup scale="58" fitToHeight="0" orientation="landscape" horizontalDpi="150" verticalDpi="150" r:id="rId1"/>
  <headerFooter>
    <oddFooter>&amp;L&amp;10&amp;F&amp;C&amp;10Page &amp;P of &amp;N&amp;R&amp;10&amp;D</oddFooter>
  </headerFooter>
  <colBreaks count="2" manualBreakCount="2">
    <brk id="26" max="11" man="1"/>
    <brk id="47" max="11"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CC"/>
  </sheetPr>
  <dimension ref="A1:C38"/>
  <sheetViews>
    <sheetView zoomScale="80" zoomScaleNormal="80" workbookViewId="0"/>
  </sheetViews>
  <sheetFormatPr defaultColWidth="10.625" defaultRowHeight="15.75" customHeight="1" x14ac:dyDescent="0.25"/>
  <cols>
    <col min="1" max="1" width="2.625" style="1" customWidth="1"/>
    <col min="2" max="3" width="12.625" style="1" customWidth="1"/>
    <col min="4" max="4" width="2.625" style="1" customWidth="1"/>
    <col min="5" max="16384" width="10.625" style="1"/>
  </cols>
  <sheetData>
    <row r="1" spans="1:3" ht="15.75" customHeight="1" x14ac:dyDescent="0.25">
      <c r="A1" s="2"/>
    </row>
    <row r="2" spans="1:3" ht="15.75" customHeight="1" x14ac:dyDescent="0.25">
      <c r="B2" s="92" t="s">
        <v>338</v>
      </c>
      <c r="C2" s="4" t="s">
        <v>7</v>
      </c>
    </row>
    <row r="3" spans="1:3" ht="15.75" customHeight="1" x14ac:dyDescent="0.25">
      <c r="B3" s="91" t="s">
        <v>339</v>
      </c>
      <c r="C3" s="192">
        <v>41275</v>
      </c>
    </row>
    <row r="4" spans="1:3" ht="15.75" customHeight="1" x14ac:dyDescent="0.25">
      <c r="C4" s="192">
        <v>41306</v>
      </c>
    </row>
    <row r="5" spans="1:3" ht="15.75" customHeight="1" x14ac:dyDescent="0.25">
      <c r="C5" s="192">
        <v>41334</v>
      </c>
    </row>
    <row r="6" spans="1:3" ht="15.75" customHeight="1" x14ac:dyDescent="0.25">
      <c r="C6" s="192">
        <v>41365</v>
      </c>
    </row>
    <row r="7" spans="1:3" ht="15.75" customHeight="1" x14ac:dyDescent="0.25">
      <c r="C7" s="192">
        <v>41395</v>
      </c>
    </row>
    <row r="8" spans="1:3" ht="15.75" customHeight="1" x14ac:dyDescent="0.25">
      <c r="C8" s="192">
        <v>41426</v>
      </c>
    </row>
    <row r="9" spans="1:3" ht="15.75" customHeight="1" x14ac:dyDescent="0.25">
      <c r="C9" s="192">
        <v>41456</v>
      </c>
    </row>
    <row r="10" spans="1:3" ht="15.75" customHeight="1" x14ac:dyDescent="0.25">
      <c r="C10" s="192">
        <v>41487</v>
      </c>
    </row>
    <row r="11" spans="1:3" ht="15.75" customHeight="1" x14ac:dyDescent="0.25">
      <c r="C11" s="192">
        <v>41518</v>
      </c>
    </row>
    <row r="12" spans="1:3" ht="15.75" customHeight="1" x14ac:dyDescent="0.25">
      <c r="C12" s="192">
        <v>41548</v>
      </c>
    </row>
    <row r="13" spans="1:3" ht="15.75" customHeight="1" x14ac:dyDescent="0.25">
      <c r="C13" s="192">
        <v>41579</v>
      </c>
    </row>
    <row r="14" spans="1:3" ht="15.75" customHeight="1" x14ac:dyDescent="0.25">
      <c r="C14" s="192">
        <v>41609</v>
      </c>
    </row>
    <row r="15" spans="1:3" ht="15.75" customHeight="1" x14ac:dyDescent="0.25">
      <c r="C15" s="192">
        <v>41640</v>
      </c>
    </row>
    <row r="16" spans="1:3" ht="15.75" customHeight="1" x14ac:dyDescent="0.25">
      <c r="C16" s="192">
        <v>41671</v>
      </c>
    </row>
    <row r="17" spans="3:3" ht="15.75" customHeight="1" x14ac:dyDescent="0.25">
      <c r="C17" s="192">
        <v>41699</v>
      </c>
    </row>
    <row r="18" spans="3:3" ht="15.75" customHeight="1" x14ac:dyDescent="0.25">
      <c r="C18" s="192">
        <v>41730</v>
      </c>
    </row>
    <row r="19" spans="3:3" ht="15.75" customHeight="1" x14ac:dyDescent="0.25">
      <c r="C19" s="192">
        <v>41760</v>
      </c>
    </row>
    <row r="20" spans="3:3" ht="15.75" customHeight="1" x14ac:dyDescent="0.25">
      <c r="C20" s="192">
        <v>41791</v>
      </c>
    </row>
    <row r="21" spans="3:3" ht="15.75" customHeight="1" x14ac:dyDescent="0.25">
      <c r="C21" s="192">
        <v>41821</v>
      </c>
    </row>
    <row r="22" spans="3:3" ht="15.75" customHeight="1" x14ac:dyDescent="0.25">
      <c r="C22" s="192">
        <v>41852</v>
      </c>
    </row>
    <row r="23" spans="3:3" ht="15.75" customHeight="1" x14ac:dyDescent="0.25">
      <c r="C23" s="192">
        <v>41883</v>
      </c>
    </row>
    <row r="24" spans="3:3" ht="15.75" customHeight="1" x14ac:dyDescent="0.25">
      <c r="C24" s="192">
        <v>41913</v>
      </c>
    </row>
    <row r="25" spans="3:3" ht="15.75" customHeight="1" x14ac:dyDescent="0.25">
      <c r="C25" s="192">
        <v>41944</v>
      </c>
    </row>
    <row r="26" spans="3:3" ht="15.75" customHeight="1" x14ac:dyDescent="0.25">
      <c r="C26" s="192">
        <v>41974</v>
      </c>
    </row>
    <row r="27" spans="3:3" ht="15.75" customHeight="1" x14ac:dyDescent="0.25">
      <c r="C27" s="192">
        <v>42005</v>
      </c>
    </row>
    <row r="28" spans="3:3" ht="15.75" customHeight="1" x14ac:dyDescent="0.25">
      <c r="C28" s="192">
        <v>42036</v>
      </c>
    </row>
    <row r="29" spans="3:3" ht="15.75" customHeight="1" x14ac:dyDescent="0.25">
      <c r="C29" s="192">
        <v>42064</v>
      </c>
    </row>
    <row r="30" spans="3:3" ht="15.75" customHeight="1" x14ac:dyDescent="0.25">
      <c r="C30" s="192">
        <v>42095</v>
      </c>
    </row>
    <row r="31" spans="3:3" ht="15.75" customHeight="1" x14ac:dyDescent="0.25">
      <c r="C31" s="192">
        <v>42125</v>
      </c>
    </row>
    <row r="32" spans="3:3" ht="15.75" customHeight="1" x14ac:dyDescent="0.25">
      <c r="C32" s="192">
        <v>42156</v>
      </c>
    </row>
    <row r="33" spans="2:3" ht="15.75" customHeight="1" x14ac:dyDescent="0.25">
      <c r="C33" s="192">
        <v>42186</v>
      </c>
    </row>
    <row r="34" spans="2:3" ht="15.75" customHeight="1" x14ac:dyDescent="0.25">
      <c r="C34" s="192">
        <v>42217</v>
      </c>
    </row>
    <row r="35" spans="2:3" ht="15.75" customHeight="1" x14ac:dyDescent="0.25">
      <c r="C35" s="192">
        <v>42248</v>
      </c>
    </row>
    <row r="36" spans="2:3" ht="15.75" customHeight="1" x14ac:dyDescent="0.25">
      <c r="C36" s="192">
        <v>42278</v>
      </c>
    </row>
    <row r="37" spans="2:3" ht="15.75" customHeight="1" x14ac:dyDescent="0.25">
      <c r="C37" s="192">
        <v>42309</v>
      </c>
    </row>
    <row r="38" spans="2:3" ht="15.75" customHeight="1" x14ac:dyDescent="0.25">
      <c r="B38" s="91" t="s">
        <v>340</v>
      </c>
      <c r="C38" s="192">
        <v>42339</v>
      </c>
    </row>
  </sheetData>
  <pageMargins left="0.25" right="0.25" top="0.5" bottom="0.5" header="0.25" footer="0.25"/>
  <pageSetup scale="58" fitToHeight="0" orientation="landscape" horizontalDpi="150" verticalDpi="150" r:id="rId1"/>
  <headerFooter>
    <oddFooter>&amp;L&amp;10&amp;F&amp;C&amp;10Page &amp;P of &amp;N&amp;R&amp;10&amp;D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theme="1"/>
  </sheetPr>
  <dimension ref="B3:V66"/>
  <sheetViews>
    <sheetView topLeftCell="A10" workbookViewId="0">
      <selection sqref="A1:XFD1048576"/>
    </sheetView>
  </sheetViews>
  <sheetFormatPr defaultRowHeight="15.75" x14ac:dyDescent="0.25"/>
  <cols>
    <col min="1" max="4" width="2.625" style="195" customWidth="1"/>
    <col min="5" max="5" width="30.625" style="195" customWidth="1"/>
    <col min="6" max="26" width="10.625" style="195" customWidth="1"/>
    <col min="27" max="16384" width="9" style="195"/>
  </cols>
  <sheetData>
    <row r="3" spans="2:13" x14ac:dyDescent="0.25">
      <c r="B3" s="139"/>
      <c r="C3" s="139"/>
      <c r="D3" s="139"/>
      <c r="E3" s="139"/>
    </row>
    <row r="4" spans="2:13" x14ac:dyDescent="0.25">
      <c r="C4" s="144"/>
      <c r="D4" s="144"/>
      <c r="E4" s="139"/>
      <c r="F4" s="196" t="s">
        <v>0</v>
      </c>
      <c r="G4" s="196" t="s">
        <v>1</v>
      </c>
      <c r="H4" s="196" t="s">
        <v>2</v>
      </c>
      <c r="I4" s="196" t="s">
        <v>3</v>
      </c>
      <c r="J4" s="196" t="s">
        <v>10</v>
      </c>
      <c r="K4" s="196" t="s">
        <v>11</v>
      </c>
      <c r="L4" s="196" t="s">
        <v>12</v>
      </c>
      <c r="M4" s="196" t="s">
        <v>13</v>
      </c>
    </row>
    <row r="5" spans="2:13" x14ac:dyDescent="0.25">
      <c r="B5" s="197" t="s">
        <v>296</v>
      </c>
    </row>
    <row r="6" spans="2:13" x14ac:dyDescent="0.25">
      <c r="B6" s="139"/>
      <c r="C6" s="144" t="s">
        <v>28</v>
      </c>
      <c r="D6" s="144"/>
      <c r="E6" s="139"/>
      <c r="F6" s="198">
        <v>54.325850000000003</v>
      </c>
      <c r="G6" s="198">
        <v>55.7821</v>
      </c>
      <c r="H6" s="198">
        <v>57.141199999999998</v>
      </c>
      <c r="I6" s="198">
        <v>58.504050000000007</v>
      </c>
      <c r="J6" s="198">
        <v>63.094050000000003</v>
      </c>
      <c r="K6" s="198">
        <v>64.780300000000011</v>
      </c>
      <c r="L6" s="198">
        <v>66.361350000000002</v>
      </c>
      <c r="M6" s="198">
        <v>67.959849999999989</v>
      </c>
    </row>
    <row r="7" spans="2:13" x14ac:dyDescent="0.25">
      <c r="B7" s="139"/>
      <c r="C7" s="144" t="s">
        <v>253</v>
      </c>
      <c r="D7" s="144"/>
      <c r="E7" s="139"/>
      <c r="F7" s="198">
        <v>55.323708599999989</v>
      </c>
      <c r="G7" s="198">
        <v>56.550400000000003</v>
      </c>
      <c r="H7" s="198">
        <v>57.498049999999992</v>
      </c>
      <c r="I7" s="198">
        <v>58.533849999999994</v>
      </c>
      <c r="J7" s="198">
        <v>64.206850000000003</v>
      </c>
      <c r="K7" s="198">
        <v>65.280299999999997</v>
      </c>
      <c r="L7" s="198">
        <v>66.512599999999992</v>
      </c>
      <c r="M7" s="198">
        <v>67.866050000000001</v>
      </c>
    </row>
    <row r="8" spans="2:13" x14ac:dyDescent="0.25">
      <c r="C8" s="144" t="s">
        <v>276</v>
      </c>
      <c r="D8" s="144"/>
      <c r="E8" s="139"/>
      <c r="F8" s="198">
        <f>'Consolidated Financials'!$AO$11</f>
        <v>55.323708599999989</v>
      </c>
      <c r="G8" s="198">
        <f>'Consolidated Financials'!$AP$11</f>
        <v>56.550400000000003</v>
      </c>
      <c r="H8" s="198">
        <f>'Consolidated Financials'!$AQ$11</f>
        <v>57.498049999999992</v>
      </c>
      <c r="I8" s="198">
        <f>'Consolidated Financials'!$AR$11</f>
        <v>58.533849999999994</v>
      </c>
      <c r="J8" s="198">
        <f>'Consolidated Financials'!$BJ$11</f>
        <v>64.206850000000003</v>
      </c>
      <c r="K8" s="198">
        <f>'Consolidated Financials'!$BK$11</f>
        <v>65.280299999999997</v>
      </c>
      <c r="L8" s="198">
        <f>'Consolidated Financials'!$BL$11</f>
        <v>66.512599999999992</v>
      </c>
      <c r="M8" s="198">
        <f>'Consolidated Financials'!$BM$11</f>
        <v>67.866050000000001</v>
      </c>
    </row>
    <row r="10" spans="2:13" x14ac:dyDescent="0.25">
      <c r="B10" s="197" t="s">
        <v>295</v>
      </c>
    </row>
    <row r="11" spans="2:13" x14ac:dyDescent="0.25">
      <c r="C11" s="144" t="s">
        <v>28</v>
      </c>
      <c r="D11" s="139"/>
      <c r="E11" s="139"/>
      <c r="F11" s="199">
        <v>0.16260967338440238</v>
      </c>
      <c r="G11" s="199">
        <v>0.17514737466979988</v>
      </c>
      <c r="H11" s="199">
        <v>0.18126751048310702</v>
      </c>
      <c r="I11" s="199">
        <v>0.20438193579751596</v>
      </c>
      <c r="J11" s="199">
        <v>0.23828114222593982</v>
      </c>
      <c r="K11" s="199">
        <v>0.26635234836514859</v>
      </c>
      <c r="L11" s="199">
        <v>0.28476690832270962</v>
      </c>
      <c r="M11" s="199">
        <v>0.31105167072784462</v>
      </c>
    </row>
    <row r="12" spans="2:13" x14ac:dyDescent="0.25">
      <c r="C12" s="144" t="s">
        <v>253</v>
      </c>
      <c r="D12" s="139"/>
      <c r="E12" s="139"/>
      <c r="F12" s="199">
        <v>0.19191476651703035</v>
      </c>
      <c r="G12" s="199">
        <v>0.2045688048007194</v>
      </c>
      <c r="H12" s="199">
        <v>0.20324477391496037</v>
      </c>
      <c r="I12" s="199">
        <v>0.22138307149027553</v>
      </c>
      <c r="J12" s="199">
        <v>0.28095306845850276</v>
      </c>
      <c r="K12" s="199">
        <v>0.29729531517462571</v>
      </c>
      <c r="L12" s="199">
        <v>0.30843666671950221</v>
      </c>
      <c r="M12" s="199">
        <v>0.33024399381964747</v>
      </c>
    </row>
    <row r="13" spans="2:13" x14ac:dyDescent="0.25">
      <c r="C13" s="144" t="s">
        <v>276</v>
      </c>
      <c r="D13" s="139"/>
      <c r="E13" s="139"/>
      <c r="F13" s="199">
        <f>'Consolidated Financials'!$AO$49</f>
        <v>0.19191476651703035</v>
      </c>
      <c r="G13" s="199">
        <f>'Consolidated Financials'!$AP$49</f>
        <v>0.2045688048007194</v>
      </c>
      <c r="H13" s="199">
        <f>'Consolidated Financials'!$AQ$49</f>
        <v>0.20324477391496037</v>
      </c>
      <c r="I13" s="199">
        <f>'Consolidated Financials'!$AR$49</f>
        <v>0.22138307149027553</v>
      </c>
      <c r="J13" s="199">
        <f>'Consolidated Financials'!$BJ$49</f>
        <v>0.28095306845850276</v>
      </c>
      <c r="K13" s="199">
        <f>'Consolidated Financials'!$BK$49</f>
        <v>0.29729531517462571</v>
      </c>
      <c r="L13" s="199">
        <f>'Consolidated Financials'!$BL$49</f>
        <v>0.30843666671950221</v>
      </c>
      <c r="M13" s="199">
        <f>'Consolidated Financials'!$BM$49</f>
        <v>0.33024399381964747</v>
      </c>
    </row>
    <row r="18" spans="4:22" ht="16.5" thickBot="1" x14ac:dyDescent="0.3"/>
    <row r="19" spans="4:22" x14ac:dyDescent="0.25">
      <c r="D19" s="200"/>
      <c r="E19" s="201"/>
      <c r="F19" s="201"/>
      <c r="G19" s="201"/>
      <c r="H19" s="201"/>
      <c r="I19" s="201"/>
      <c r="J19" s="201"/>
      <c r="K19" s="202"/>
      <c r="L19" s="202"/>
      <c r="M19" s="201"/>
      <c r="N19" s="201"/>
      <c r="O19" s="201"/>
      <c r="P19" s="203"/>
      <c r="R19" s="204"/>
      <c r="S19" s="204"/>
      <c r="T19" s="204"/>
      <c r="U19" s="204"/>
      <c r="V19" s="205"/>
    </row>
    <row r="20" spans="4:22" x14ac:dyDescent="0.25">
      <c r="D20" s="206"/>
      <c r="E20" s="207" t="s">
        <v>266</v>
      </c>
      <c r="F20" s="208" t="s">
        <v>267</v>
      </c>
      <c r="G20" s="208" t="s">
        <v>268</v>
      </c>
      <c r="H20" s="227" t="s">
        <v>294</v>
      </c>
      <c r="I20" s="228"/>
      <c r="J20" s="229" t="s">
        <v>269</v>
      </c>
      <c r="K20" s="229" t="s">
        <v>270</v>
      </c>
      <c r="L20" s="229" t="s">
        <v>271</v>
      </c>
      <c r="M20" s="229" t="s">
        <v>272</v>
      </c>
      <c r="N20" s="229" t="s">
        <v>273</v>
      </c>
      <c r="O20" s="229" t="s">
        <v>274</v>
      </c>
      <c r="P20" s="210"/>
    </row>
    <row r="21" spans="4:22" x14ac:dyDescent="0.25">
      <c r="D21" s="206"/>
      <c r="E21" s="211" t="s">
        <v>275</v>
      </c>
      <c r="F21" s="212">
        <f>F34</f>
        <v>225.75319999999999</v>
      </c>
      <c r="G21" s="212"/>
      <c r="H21" s="230"/>
      <c r="I21" s="228"/>
      <c r="J21" s="231">
        <f>F21</f>
        <v>225.75319999999999</v>
      </c>
      <c r="K21" s="231"/>
      <c r="L21" s="231"/>
      <c r="M21" s="231"/>
      <c r="N21" s="232"/>
      <c r="O21" s="232"/>
      <c r="P21" s="210"/>
    </row>
    <row r="22" spans="4:22" x14ac:dyDescent="0.25">
      <c r="D22" s="206"/>
      <c r="E22" s="213" t="s">
        <v>286</v>
      </c>
      <c r="F22" s="212"/>
      <c r="G22" s="212">
        <f>G43</f>
        <v>1.6119999999999994</v>
      </c>
      <c r="H22" s="230" t="b">
        <f t="shared" ref="H22:H27" si="0">AND(ABS(G22)&gt;=$F$30)</f>
        <v>1</v>
      </c>
      <c r="I22" s="228"/>
      <c r="J22" s="231"/>
      <c r="K22" s="233">
        <f>MIN(SUM($F$21:G21),SUM($F$21:G22))</f>
        <v>225.75319999999999</v>
      </c>
      <c r="L22" s="233">
        <f t="shared" ref="L22:L27" si="1">CHOOSE(1+AND($G22&gt;=0,$H22),"",MAX($G22,0.001))</f>
        <v>1.6119999999999994</v>
      </c>
      <c r="M22" s="233" t="str">
        <f t="shared" ref="M22:M27" si="2">CHOOSE(1+AND($G22&lt;0,$H22),"",ABS($G22))</f>
        <v/>
      </c>
      <c r="N22" s="233" t="str">
        <f t="shared" ref="N22:N27" si="3">CHOOSE(1+AND($G22&gt;=0,NOT($H22)),"",MAX($G22,0.001))</f>
        <v/>
      </c>
      <c r="O22" s="233" t="str">
        <f t="shared" ref="O22:O27" si="4">CHOOSE(1+AND($G22&lt;0,NOT($H22)),"",ABS($G22))</f>
        <v/>
      </c>
      <c r="P22" s="210"/>
    </row>
    <row r="23" spans="4:22" x14ac:dyDescent="0.25">
      <c r="D23" s="206"/>
      <c r="E23" s="214" t="s">
        <v>285</v>
      </c>
      <c r="F23" s="212"/>
      <c r="G23" s="212">
        <f>G44</f>
        <v>3.4599999999992859E-2</v>
      </c>
      <c r="H23" s="230" t="b">
        <f t="shared" si="0"/>
        <v>0</v>
      </c>
      <c r="I23" s="228"/>
      <c r="J23" s="231"/>
      <c r="K23" s="233">
        <f>MIN(SUM($F$21:G22),SUM($F$21:G23))</f>
        <v>227.36519999999999</v>
      </c>
      <c r="L23" s="233" t="str">
        <f t="shared" si="1"/>
        <v/>
      </c>
      <c r="M23" s="233" t="str">
        <f t="shared" si="2"/>
        <v/>
      </c>
      <c r="N23" s="233">
        <f t="shared" si="3"/>
        <v>3.4599999999992859E-2</v>
      </c>
      <c r="O23" s="233" t="str">
        <f t="shared" si="4"/>
        <v/>
      </c>
      <c r="P23" s="210"/>
    </row>
    <row r="24" spans="4:22" x14ac:dyDescent="0.25">
      <c r="D24" s="206"/>
      <c r="E24" s="214" t="s">
        <v>287</v>
      </c>
      <c r="F24" s="212"/>
      <c r="G24" s="212">
        <f>G53</f>
        <v>-1.2935000000000001</v>
      </c>
      <c r="H24" s="230" t="b">
        <f t="shared" si="0"/>
        <v>1</v>
      </c>
      <c r="I24" s="228"/>
      <c r="J24" s="231"/>
      <c r="K24" s="233">
        <f>MIN(SUM($F$21:G23),SUM($F$21:G24))</f>
        <v>226.10629999999998</v>
      </c>
      <c r="L24" s="233" t="str">
        <f t="shared" si="1"/>
        <v/>
      </c>
      <c r="M24" s="233">
        <f t="shared" si="2"/>
        <v>1.2935000000000001</v>
      </c>
      <c r="N24" s="233" t="str">
        <f t="shared" si="3"/>
        <v/>
      </c>
      <c r="O24" s="233" t="str">
        <f t="shared" si="4"/>
        <v/>
      </c>
      <c r="P24" s="210"/>
    </row>
    <row r="25" spans="4:22" x14ac:dyDescent="0.25">
      <c r="D25" s="206"/>
      <c r="E25" s="214" t="s">
        <v>288</v>
      </c>
      <c r="F25" s="212"/>
      <c r="G25" s="212">
        <f>G54</f>
        <v>1.5600105000000097</v>
      </c>
      <c r="H25" s="230" t="b">
        <f t="shared" si="0"/>
        <v>1</v>
      </c>
      <c r="I25" s="228"/>
      <c r="J25" s="231"/>
      <c r="K25" s="233">
        <f>MIN(SUM($F$21:G24),SUM($F$21:G25))</f>
        <v>226.10629999999998</v>
      </c>
      <c r="L25" s="233">
        <f t="shared" si="1"/>
        <v>1.5600105000000097</v>
      </c>
      <c r="M25" s="233" t="str">
        <f t="shared" si="2"/>
        <v/>
      </c>
      <c r="N25" s="233" t="str">
        <f t="shared" si="3"/>
        <v/>
      </c>
      <c r="O25" s="233" t="str">
        <f t="shared" si="4"/>
        <v/>
      </c>
      <c r="P25" s="210"/>
    </row>
    <row r="26" spans="4:22" x14ac:dyDescent="0.25">
      <c r="D26" s="206"/>
      <c r="E26" s="214" t="s">
        <v>289</v>
      </c>
      <c r="F26" s="212"/>
      <c r="G26" s="212">
        <f>G63</f>
        <v>0.22425</v>
      </c>
      <c r="H26" s="230" t="b">
        <f t="shared" si="0"/>
        <v>0</v>
      </c>
      <c r="I26" s="228"/>
      <c r="J26" s="231"/>
      <c r="K26" s="233">
        <f>MIN(SUM($F$21:G25),SUM($F$21:G26))</f>
        <v>227.66631049999998</v>
      </c>
      <c r="L26" s="233" t="str">
        <f t="shared" si="1"/>
        <v/>
      </c>
      <c r="M26" s="233" t="str">
        <f t="shared" si="2"/>
        <v/>
      </c>
      <c r="N26" s="233">
        <f t="shared" si="3"/>
        <v>0.22425</v>
      </c>
      <c r="O26" s="233" t="str">
        <f t="shared" si="4"/>
        <v/>
      </c>
      <c r="P26" s="210"/>
    </row>
    <row r="27" spans="4:22" x14ac:dyDescent="0.25">
      <c r="D27" s="206"/>
      <c r="E27" s="215" t="s">
        <v>290</v>
      </c>
      <c r="F27" s="216"/>
      <c r="G27" s="212">
        <f>G64</f>
        <v>1.5448100000005349E-2</v>
      </c>
      <c r="H27" s="230" t="b">
        <f t="shared" si="0"/>
        <v>0</v>
      </c>
      <c r="I27" s="228"/>
      <c r="J27" s="231"/>
      <c r="K27" s="233">
        <f>MIN(SUM($F$21:G26),SUM($F$21:G27))</f>
        <v>227.89056049999999</v>
      </c>
      <c r="L27" s="233" t="str">
        <f t="shared" si="1"/>
        <v/>
      </c>
      <c r="M27" s="233" t="str">
        <f t="shared" si="2"/>
        <v/>
      </c>
      <c r="N27" s="233">
        <f t="shared" si="3"/>
        <v>1.5448100000005349E-2</v>
      </c>
      <c r="O27" s="233" t="str">
        <f t="shared" si="4"/>
        <v/>
      </c>
      <c r="P27" s="210"/>
    </row>
    <row r="28" spans="4:22" x14ac:dyDescent="0.25">
      <c r="D28" s="206"/>
      <c r="E28" s="211" t="s">
        <v>276</v>
      </c>
      <c r="F28" s="212">
        <f>$F$66</f>
        <v>227.90600859999998</v>
      </c>
      <c r="G28" s="212"/>
      <c r="H28" s="230"/>
      <c r="I28" s="228"/>
      <c r="J28" s="231">
        <f>F28</f>
        <v>227.90600859999998</v>
      </c>
      <c r="K28" s="231"/>
      <c r="L28" s="231"/>
      <c r="M28" s="231"/>
      <c r="N28" s="232"/>
      <c r="O28" s="232"/>
      <c r="P28" s="210"/>
    </row>
    <row r="29" spans="4:22" x14ac:dyDescent="0.25">
      <c r="D29" s="206"/>
      <c r="E29" s="209"/>
      <c r="F29" s="209"/>
      <c r="G29" s="209"/>
      <c r="H29" s="209"/>
      <c r="I29" s="209"/>
      <c r="J29" s="209"/>
      <c r="K29" s="209"/>
      <c r="L29" s="209"/>
      <c r="M29" s="209"/>
      <c r="N29" s="209"/>
      <c r="O29" s="209"/>
      <c r="P29" s="210"/>
    </row>
    <row r="30" spans="4:22" x14ac:dyDescent="0.25">
      <c r="D30" s="206"/>
      <c r="E30" s="205" t="s">
        <v>265</v>
      </c>
      <c r="F30" s="217">
        <f>Dashboard!$R$53</f>
        <v>1</v>
      </c>
      <c r="G30" s="209"/>
      <c r="H30" s="209"/>
      <c r="I30" s="209"/>
      <c r="J30" s="209"/>
      <c r="K30" s="209"/>
      <c r="L30" s="209"/>
      <c r="M30" s="209"/>
      <c r="N30" s="209"/>
      <c r="O30" s="209"/>
      <c r="P30" s="210"/>
    </row>
    <row r="31" spans="4:22" ht="16.5" thickBot="1" x14ac:dyDescent="0.3">
      <c r="D31" s="218"/>
      <c r="E31" s="219"/>
      <c r="F31" s="219"/>
      <c r="G31" s="219"/>
      <c r="H31" s="219"/>
      <c r="I31" s="219"/>
      <c r="J31" s="219"/>
      <c r="K31" s="219"/>
      <c r="L31" s="219"/>
      <c r="M31" s="219"/>
      <c r="N31" s="219"/>
      <c r="O31" s="219"/>
      <c r="P31" s="220"/>
    </row>
    <row r="34" spans="4:7" x14ac:dyDescent="0.25">
      <c r="D34" s="195" t="s">
        <v>284</v>
      </c>
      <c r="F34" s="221">
        <f>SUM(F6:I6)</f>
        <v>225.75319999999999</v>
      </c>
    </row>
    <row r="36" spans="4:7" x14ac:dyDescent="0.25">
      <c r="D36" s="195" t="s">
        <v>277</v>
      </c>
    </row>
    <row r="37" spans="4:7" x14ac:dyDescent="0.25">
      <c r="E37" s="195" t="s">
        <v>278</v>
      </c>
      <c r="G37" s="222">
        <v>242060</v>
      </c>
    </row>
    <row r="38" spans="4:7" x14ac:dyDescent="0.25">
      <c r="E38" s="195" t="s">
        <v>279</v>
      </c>
      <c r="G38" s="223">
        <v>519.99999999999989</v>
      </c>
    </row>
    <row r="40" spans="4:7" x14ac:dyDescent="0.25">
      <c r="E40" s="195" t="s">
        <v>280</v>
      </c>
      <c r="G40" s="224">
        <f>Clavin!$AT$7</f>
        <v>245160</v>
      </c>
    </row>
    <row r="41" spans="4:7" x14ac:dyDescent="0.25">
      <c r="E41" s="195" t="s">
        <v>281</v>
      </c>
      <c r="G41" s="225">
        <f>Clavin!$AT$9*1000/Clavin!$AT$7</f>
        <v>520.14113232174896</v>
      </c>
    </row>
    <row r="43" spans="4:7" x14ac:dyDescent="0.25">
      <c r="E43" s="195" t="s">
        <v>282</v>
      </c>
      <c r="G43" s="226">
        <f>(G40-G37)*G38/1000000</f>
        <v>1.6119999999999994</v>
      </c>
    </row>
    <row r="44" spans="4:7" x14ac:dyDescent="0.25">
      <c r="E44" s="195" t="s">
        <v>283</v>
      </c>
      <c r="G44" s="226">
        <f>(G40*G41/1000000)-(G37*G38/1000000)-G43</f>
        <v>3.4599999999992859E-2</v>
      </c>
    </row>
    <row r="46" spans="4:7" x14ac:dyDescent="0.25">
      <c r="D46" s="195" t="s">
        <v>136</v>
      </c>
    </row>
    <row r="47" spans="4:7" x14ac:dyDescent="0.25">
      <c r="E47" s="195" t="s">
        <v>278</v>
      </c>
      <c r="G47" s="222">
        <v>101950</v>
      </c>
    </row>
    <row r="48" spans="4:7" x14ac:dyDescent="0.25">
      <c r="E48" s="195" t="s">
        <v>279</v>
      </c>
      <c r="G48" s="223">
        <v>650</v>
      </c>
    </row>
    <row r="50" spans="4:7" x14ac:dyDescent="0.25">
      <c r="E50" s="195" t="s">
        <v>280</v>
      </c>
      <c r="G50" s="224">
        <f>Peterson!$AT$7</f>
        <v>99960</v>
      </c>
    </row>
    <row r="51" spans="4:7" x14ac:dyDescent="0.25">
      <c r="E51" s="195" t="s">
        <v>281</v>
      </c>
      <c r="G51" s="225">
        <f>Peterson!$AT$9*1000/Peterson!$AT$7</f>
        <v>665.6063475390157</v>
      </c>
    </row>
    <row r="53" spans="4:7" x14ac:dyDescent="0.25">
      <c r="E53" s="195" t="s">
        <v>282</v>
      </c>
      <c r="G53" s="226">
        <f>(G50-G47)*G48/1000000</f>
        <v>-1.2935000000000001</v>
      </c>
    </row>
    <row r="54" spans="4:7" x14ac:dyDescent="0.25">
      <c r="E54" s="195" t="s">
        <v>283</v>
      </c>
      <c r="G54" s="226">
        <f>(G50*G51/1000000)-(G47*G48/1000000)-G53</f>
        <v>1.5600105000000097</v>
      </c>
    </row>
    <row r="56" spans="4:7" x14ac:dyDescent="0.25">
      <c r="D56" s="195" t="s">
        <v>137</v>
      </c>
    </row>
    <row r="57" spans="4:7" x14ac:dyDescent="0.25">
      <c r="E57" s="195" t="s">
        <v>278</v>
      </c>
      <c r="G57" s="222">
        <v>58460</v>
      </c>
    </row>
    <row r="58" spans="4:7" x14ac:dyDescent="0.25">
      <c r="E58" s="195" t="s">
        <v>279</v>
      </c>
      <c r="G58" s="223">
        <v>575</v>
      </c>
    </row>
    <row r="60" spans="4:7" x14ac:dyDescent="0.25">
      <c r="E60" s="195" t="s">
        <v>280</v>
      </c>
      <c r="G60" s="224">
        <f>Crane!$AT$7</f>
        <v>58850</v>
      </c>
    </row>
    <row r="61" spans="4:7" x14ac:dyDescent="0.25">
      <c r="E61" s="195" t="s">
        <v>281</v>
      </c>
      <c r="G61" s="225">
        <f>Crane!$AT$9*1000/Crane!$AT$7</f>
        <v>575.26249957519121</v>
      </c>
    </row>
    <row r="63" spans="4:7" x14ac:dyDescent="0.25">
      <c r="E63" s="195" t="s">
        <v>282</v>
      </c>
      <c r="G63" s="226">
        <f>(G60-G57)*G58/1000000</f>
        <v>0.22425</v>
      </c>
    </row>
    <row r="64" spans="4:7" x14ac:dyDescent="0.25">
      <c r="E64" s="195" t="s">
        <v>283</v>
      </c>
      <c r="G64" s="226">
        <f>(G60*G61/1000000)-(G57*G58/1000000)-G63</f>
        <v>1.5448100000005349E-2</v>
      </c>
    </row>
    <row r="66" spans="4:6" x14ac:dyDescent="0.25">
      <c r="D66" s="195" t="s">
        <v>291</v>
      </c>
      <c r="F66" s="217">
        <f>Dashboard!$AL$5</f>
        <v>227.90600859999998</v>
      </c>
    </row>
  </sheetData>
  <sheetProtection algorithmName="SHA-512" hashValue="iWZVVa2tytPUn6BdmYaN9S8gdqc9AwppxC7sKbMglkiDFIofRoYjdcm9ceB7V7Qz9uYFPxHSZTpZ7whRSVicag==" saltValue="Bk8jNmBDxmAMSFc9MUg6mA==" spinCount="100000" sheet="1" objects="1" scenarios="1" formatCells="0" insertRows="0" selectLockedCell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FFC000"/>
    <pageSetUpPr fitToPage="1"/>
  </sheetPr>
  <dimension ref="A1"/>
  <sheetViews>
    <sheetView showGridLines="0" zoomScale="90" zoomScaleNormal="90" workbookViewId="0">
      <selection sqref="A1:XFD1048576"/>
    </sheetView>
  </sheetViews>
  <sheetFormatPr defaultRowHeight="15.75" x14ac:dyDescent="0.25"/>
  <sheetData/>
  <sheetProtection algorithmName="SHA-512" hashValue="y2aAKx+/zRgQVEK7Q/tNdbUIsbnwajlDBqU9YNxhbrCbMZQhIpVx5NP8dyCIJwzRe2Hde9zGS3byQEKrgx80mQ==" saltValue="lxZXw88cjplFG3ECNcE9og==" spinCount="100000" sheet="1" objects="1" scenarios="1" formatCells="0" insertRows="0" selectLockedCells="1"/>
  <pageMargins left="0.25" right="0.25" top="0.25" bottom="0.25" header="0.25" footer="0.25"/>
  <pageSetup scale="55" orientation="landscape" horizontalDpi="150" verticalDpi="15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2060"/>
  </sheetPr>
  <dimension ref="A1:BP142"/>
  <sheetViews>
    <sheetView zoomScale="70" zoomScaleNormal="70" workbookViewId="0">
      <pane xSplit="5" ySplit="3" topLeftCell="AN4" activePane="bottomRight" state="frozen"/>
      <selection activeCell="V1" sqref="V1:V1048576"/>
      <selection pane="topRight" activeCell="V1" sqref="V1:V1048576"/>
      <selection pane="bottomLeft" activeCell="V1" sqref="V1:V1048576"/>
      <selection pane="bottomRight" activeCell="G8" sqref="G8"/>
    </sheetView>
  </sheetViews>
  <sheetFormatPr defaultColWidth="10.625" defaultRowHeight="15.75" customHeight="1" x14ac:dyDescent="0.25"/>
  <cols>
    <col min="1" max="4" width="2.625" style="7" customWidth="1"/>
    <col min="5" max="5" width="20.625" style="7" customWidth="1"/>
    <col min="6" max="6" width="2.625" style="7" customWidth="1"/>
    <col min="7" max="18" width="10.625" style="7"/>
    <col min="19" max="19" width="2.625" style="7" customWidth="1"/>
    <col min="20" max="23" width="10.625" style="7"/>
    <col min="24" max="24" width="2.625" style="7" customWidth="1"/>
    <col min="25" max="25" width="10.625" style="7"/>
    <col min="26" max="27" width="2.625" style="7" customWidth="1"/>
    <col min="28" max="28" width="11.5" style="7" bestFit="1" customWidth="1"/>
    <col min="29" max="39" width="10.625" style="7"/>
    <col min="40" max="40" width="2.625" style="7" customWidth="1"/>
    <col min="41" max="44" width="10.625" style="7"/>
    <col min="45" max="45" width="2.625" style="7" customWidth="1"/>
    <col min="46" max="46" width="10.625" style="7"/>
    <col min="47" max="48" width="2.625" style="7" customWidth="1"/>
    <col min="49" max="60" width="10.625" style="7"/>
    <col min="61" max="61" width="2.625" style="7" customWidth="1"/>
    <col min="62" max="65" width="10.625" style="7"/>
    <col min="66" max="66" width="2.625" style="7" customWidth="1"/>
    <col min="67" max="67" width="10.625" style="7"/>
    <col min="68" max="69" width="2.625" style="7" customWidth="1"/>
    <col min="70" max="16384" width="10.625" style="7"/>
  </cols>
  <sheetData>
    <row r="1" spans="1:67" ht="18" customHeight="1" x14ac:dyDescent="0.25">
      <c r="A1" s="12" t="str">
        <f ca="1">RIGHT(CELL("filename",$A$1),LEN(CELL("filename",$A$1))-FIND("]",CELL("filename",$A$1)))</f>
        <v>Consolidated Financials</v>
      </c>
    </row>
    <row r="2" spans="1:67" ht="18" customHeight="1" x14ac:dyDescent="0.25"/>
    <row r="3" spans="1:67" ht="18" customHeight="1" x14ac:dyDescent="0.25">
      <c r="B3" s="7" t="s">
        <v>8</v>
      </c>
      <c r="G3" s="8">
        <f t="shared" ref="G3:R3" si="0">INDEX(Months,G$4)</f>
        <v>41275</v>
      </c>
      <c r="H3" s="8">
        <f t="shared" si="0"/>
        <v>41306</v>
      </c>
      <c r="I3" s="8">
        <f t="shared" si="0"/>
        <v>41334</v>
      </c>
      <c r="J3" s="8">
        <f t="shared" si="0"/>
        <v>41365</v>
      </c>
      <c r="K3" s="8">
        <f t="shared" si="0"/>
        <v>41395</v>
      </c>
      <c r="L3" s="8">
        <f t="shared" si="0"/>
        <v>41426</v>
      </c>
      <c r="M3" s="8">
        <f t="shared" si="0"/>
        <v>41456</v>
      </c>
      <c r="N3" s="8">
        <f t="shared" si="0"/>
        <v>41487</v>
      </c>
      <c r="O3" s="8">
        <f t="shared" si="0"/>
        <v>41518</v>
      </c>
      <c r="P3" s="8">
        <f t="shared" si="0"/>
        <v>41548</v>
      </c>
      <c r="Q3" s="8">
        <f t="shared" si="0"/>
        <v>41579</v>
      </c>
      <c r="R3" s="8">
        <f t="shared" si="0"/>
        <v>41609</v>
      </c>
      <c r="T3" s="67" t="str">
        <f>"1Q"&amp;TEXT(R3,"yy")</f>
        <v>1Q13</v>
      </c>
      <c r="U3" s="67" t="str">
        <f>"2Q"&amp;TEXT(R3,"yy")</f>
        <v>2Q13</v>
      </c>
      <c r="V3" s="67" t="str">
        <f>"3Q"&amp;TEXT(R3,"yy")</f>
        <v>3Q13</v>
      </c>
      <c r="W3" s="67" t="str">
        <f>"4Q"&amp;TEXT(R3,"yy")</f>
        <v>4Q13</v>
      </c>
      <c r="Y3" s="67" t="str">
        <f>"FY"&amp;TEXT(R3,"yy")</f>
        <v>FY13</v>
      </c>
      <c r="AB3" s="8">
        <f t="shared" ref="AB3:AM3" si="1">INDEX(Months,AB$4)</f>
        <v>41640</v>
      </c>
      <c r="AC3" s="8">
        <f t="shared" si="1"/>
        <v>41671</v>
      </c>
      <c r="AD3" s="8">
        <f t="shared" si="1"/>
        <v>41699</v>
      </c>
      <c r="AE3" s="8">
        <f t="shared" si="1"/>
        <v>41730</v>
      </c>
      <c r="AF3" s="8">
        <f t="shared" si="1"/>
        <v>41760</v>
      </c>
      <c r="AG3" s="8">
        <f t="shared" si="1"/>
        <v>41791</v>
      </c>
      <c r="AH3" s="8">
        <f t="shared" si="1"/>
        <v>41821</v>
      </c>
      <c r="AI3" s="8">
        <f t="shared" si="1"/>
        <v>41852</v>
      </c>
      <c r="AJ3" s="8">
        <f t="shared" si="1"/>
        <v>41883</v>
      </c>
      <c r="AK3" s="8">
        <f t="shared" si="1"/>
        <v>41913</v>
      </c>
      <c r="AL3" s="8">
        <f t="shared" si="1"/>
        <v>41944</v>
      </c>
      <c r="AM3" s="8">
        <f t="shared" si="1"/>
        <v>41974</v>
      </c>
      <c r="AO3" s="67" t="str">
        <f>"1Q"&amp;TEXT(AM3,"yy")</f>
        <v>1Q14</v>
      </c>
      <c r="AP3" s="67" t="str">
        <f>"2Q"&amp;TEXT(AM3,"yy")</f>
        <v>2Q14</v>
      </c>
      <c r="AQ3" s="67" t="str">
        <f>"3Q"&amp;TEXT(AM3,"yy")</f>
        <v>3Q14</v>
      </c>
      <c r="AR3" s="67" t="str">
        <f>"4Q"&amp;TEXT(AM3,"yy")</f>
        <v>4Q14</v>
      </c>
      <c r="AT3" s="67" t="str">
        <f>"FY"&amp;TEXT(AM3,"yy")</f>
        <v>FY14</v>
      </c>
      <c r="AW3" s="8">
        <f t="shared" ref="AW3:BH3" si="2">INDEX(Months,AW$4)</f>
        <v>42005</v>
      </c>
      <c r="AX3" s="8">
        <f t="shared" si="2"/>
        <v>42036</v>
      </c>
      <c r="AY3" s="8">
        <f t="shared" si="2"/>
        <v>42064</v>
      </c>
      <c r="AZ3" s="8">
        <f t="shared" si="2"/>
        <v>42095</v>
      </c>
      <c r="BA3" s="8">
        <f t="shared" si="2"/>
        <v>42125</v>
      </c>
      <c r="BB3" s="8">
        <f t="shared" si="2"/>
        <v>42156</v>
      </c>
      <c r="BC3" s="8">
        <f t="shared" si="2"/>
        <v>42186</v>
      </c>
      <c r="BD3" s="8">
        <f t="shared" si="2"/>
        <v>42217</v>
      </c>
      <c r="BE3" s="8">
        <f t="shared" si="2"/>
        <v>42248</v>
      </c>
      <c r="BF3" s="8">
        <f t="shared" si="2"/>
        <v>42278</v>
      </c>
      <c r="BG3" s="8">
        <f t="shared" si="2"/>
        <v>42309</v>
      </c>
      <c r="BH3" s="8">
        <f t="shared" si="2"/>
        <v>42339</v>
      </c>
      <c r="BJ3" s="67" t="str">
        <f>"1Q"&amp;TEXT(BH3,"yy")</f>
        <v>1Q15</v>
      </c>
      <c r="BK3" s="67" t="str">
        <f>"2Q"&amp;TEXT(BH3,"yy")</f>
        <v>2Q15</v>
      </c>
      <c r="BL3" s="67" t="str">
        <f>"3Q"&amp;TEXT(BH3,"yy")</f>
        <v>3Q15</v>
      </c>
      <c r="BM3" s="67" t="str">
        <f>"4Q"&amp;TEXT(BH3,"yy")</f>
        <v>4Q15</v>
      </c>
      <c r="BO3" s="67" t="str">
        <f>"FY"&amp;TEXT(BH3,"yy")</f>
        <v>FY15</v>
      </c>
    </row>
    <row r="4" spans="1:67" s="6" customFormat="1" ht="18" customHeight="1" x14ac:dyDescent="0.25">
      <c r="B4" s="10" t="s">
        <v>9</v>
      </c>
      <c r="G4" s="9">
        <v>1</v>
      </c>
      <c r="H4" s="9">
        <v>2</v>
      </c>
      <c r="I4" s="9">
        <v>3</v>
      </c>
      <c r="J4" s="9">
        <v>4</v>
      </c>
      <c r="K4" s="9">
        <v>5</v>
      </c>
      <c r="L4" s="9">
        <v>6</v>
      </c>
      <c r="M4" s="9">
        <v>7</v>
      </c>
      <c r="N4" s="9">
        <v>8</v>
      </c>
      <c r="O4" s="9">
        <v>9</v>
      </c>
      <c r="P4" s="9">
        <v>10</v>
      </c>
      <c r="Q4" s="9">
        <v>11</v>
      </c>
      <c r="R4" s="9">
        <v>12</v>
      </c>
      <c r="AB4" s="9">
        <v>13</v>
      </c>
      <c r="AC4" s="9">
        <v>14</v>
      </c>
      <c r="AD4" s="9">
        <v>15</v>
      </c>
      <c r="AE4" s="9">
        <v>16</v>
      </c>
      <c r="AF4" s="9">
        <v>17</v>
      </c>
      <c r="AG4" s="9">
        <v>18</v>
      </c>
      <c r="AH4" s="9">
        <v>19</v>
      </c>
      <c r="AI4" s="9">
        <v>20</v>
      </c>
      <c r="AJ4" s="9">
        <v>21</v>
      </c>
      <c r="AK4" s="9">
        <v>22</v>
      </c>
      <c r="AL4" s="9">
        <v>23</v>
      </c>
      <c r="AM4" s="9">
        <v>24</v>
      </c>
      <c r="AW4" s="9">
        <v>25</v>
      </c>
      <c r="AX4" s="9">
        <v>26</v>
      </c>
      <c r="AY4" s="9">
        <v>27</v>
      </c>
      <c r="AZ4" s="9">
        <v>28</v>
      </c>
      <c r="BA4" s="9">
        <v>29</v>
      </c>
      <c r="BB4" s="9">
        <v>30</v>
      </c>
      <c r="BC4" s="9">
        <v>31</v>
      </c>
      <c r="BD4" s="9">
        <v>32</v>
      </c>
      <c r="BE4" s="9">
        <v>33</v>
      </c>
      <c r="BF4" s="9">
        <v>34</v>
      </c>
      <c r="BG4" s="9">
        <v>35</v>
      </c>
      <c r="BH4" s="9">
        <v>36</v>
      </c>
    </row>
    <row r="5" spans="1:67" ht="18" customHeight="1" x14ac:dyDescent="0.25"/>
    <row r="6" spans="1:67" ht="18" customHeight="1" x14ac:dyDescent="0.25">
      <c r="B6" s="12" t="s">
        <v>139</v>
      </c>
    </row>
    <row r="7" spans="1:67" ht="18" customHeight="1" x14ac:dyDescent="0.25">
      <c r="C7" s="7" t="s">
        <v>35</v>
      </c>
    </row>
    <row r="8" spans="1:67" ht="18" customHeight="1" x14ac:dyDescent="0.25">
      <c r="D8" s="7" t="str">
        <f ca="1">Clavin!$A$1</f>
        <v>Clavin</v>
      </c>
      <c r="G8" s="14">
        <f>Clavin!G9/1000</f>
        <v>8.64</v>
      </c>
      <c r="H8" s="14">
        <f>Clavin!H9/1000</f>
        <v>8.7119999999999997</v>
      </c>
      <c r="I8" s="14">
        <f>Clavin!I9/1000</f>
        <v>8.7840000000000007</v>
      </c>
      <c r="J8" s="14">
        <f>Clavin!J9/1000</f>
        <v>8.8559999999999999</v>
      </c>
      <c r="K8" s="14">
        <f>Clavin!K9/1000</f>
        <v>8.9280000000000008</v>
      </c>
      <c r="L8" s="14">
        <f>Clavin!L9/1000</f>
        <v>9</v>
      </c>
      <c r="M8" s="14">
        <f>Clavin!M9/1000</f>
        <v>9.0719999999999992</v>
      </c>
      <c r="N8" s="14">
        <f>Clavin!N9/1000</f>
        <v>9.1440000000000001</v>
      </c>
      <c r="O8" s="14">
        <f>Clavin!O9/1000</f>
        <v>9.2159999999999993</v>
      </c>
      <c r="P8" s="14">
        <f>Clavin!P9/1000</f>
        <v>9.2880000000000003</v>
      </c>
      <c r="Q8" s="14">
        <f>Clavin!Q9/1000</f>
        <v>9.36</v>
      </c>
      <c r="R8" s="14">
        <f>Clavin!R9/1000</f>
        <v>9.4320000000000004</v>
      </c>
      <c r="T8" s="14">
        <f t="shared" ref="T8" si="3">SUM(G8:I8)</f>
        <v>26.136000000000003</v>
      </c>
      <c r="U8" s="14">
        <f t="shared" ref="U8" si="4">SUM(J8:L8)</f>
        <v>26.783999999999999</v>
      </c>
      <c r="V8" s="14">
        <f t="shared" ref="V8" si="5">SUM(M8:O8)</f>
        <v>27.432000000000002</v>
      </c>
      <c r="W8" s="14">
        <f t="shared" ref="W8" si="6">SUM(P8:R8)</f>
        <v>28.08</v>
      </c>
      <c r="X8" s="14"/>
      <c r="Y8" s="14">
        <f t="shared" ref="Y8" si="7">SUM(G8:R8)</f>
        <v>108.432</v>
      </c>
      <c r="AB8" s="14">
        <f>Clavin!AB9/1000</f>
        <v>10.400999999999998</v>
      </c>
      <c r="AC8" s="14">
        <f>Clavin!AC9/1000</f>
        <v>10.522</v>
      </c>
      <c r="AD8" s="14">
        <f>Clavin!AD9/1000</f>
        <v>10.452</v>
      </c>
      <c r="AE8" s="14">
        <f>Clavin!AE9/1000</f>
        <v>10.4884</v>
      </c>
      <c r="AF8" s="14">
        <f>Clavin!AF9/1000</f>
        <v>10.524799999999999</v>
      </c>
      <c r="AG8" s="14">
        <f>Clavin!AG9/1000</f>
        <v>10.5664</v>
      </c>
      <c r="AH8" s="14">
        <f>Clavin!AH9/1000</f>
        <v>10.618399999999999</v>
      </c>
      <c r="AI8" s="14">
        <f>Clavin!AI9/1000</f>
        <v>10.670399999999999</v>
      </c>
      <c r="AJ8" s="14">
        <f>Clavin!AJ9/1000</f>
        <v>10.7224</v>
      </c>
      <c r="AK8" s="14">
        <f>Clavin!AK9/1000</f>
        <v>10.784799999999999</v>
      </c>
      <c r="AL8" s="14">
        <f>Clavin!AL9/1000</f>
        <v>10.852399999999999</v>
      </c>
      <c r="AM8" s="14">
        <f>Clavin!AM9/1000</f>
        <v>10.9148</v>
      </c>
      <c r="AO8" s="14">
        <f t="shared" ref="AO8:AO11" si="8">SUM(AB8:AD8)</f>
        <v>31.375</v>
      </c>
      <c r="AP8" s="14">
        <f t="shared" ref="AP8:AP11" si="9">SUM(AE8:AG8)</f>
        <v>31.579599999999999</v>
      </c>
      <c r="AQ8" s="14">
        <f t="shared" ref="AQ8:AQ11" si="10">SUM(AH8:AJ8)</f>
        <v>32.011200000000002</v>
      </c>
      <c r="AR8" s="14">
        <f t="shared" ref="AR8:AR11" si="11">SUM(AK8:AM8)</f>
        <v>32.552</v>
      </c>
      <c r="AS8" s="14"/>
      <c r="AT8" s="14">
        <f t="shared" ref="AT8:AT11" si="12">SUM(AB8:AM8)</f>
        <v>127.51780000000001</v>
      </c>
      <c r="AW8" s="14">
        <f>Clavin!AW9/1000</f>
        <v>11.978399999999999</v>
      </c>
      <c r="AX8" s="14">
        <f>Clavin!AX9/1000</f>
        <v>12.023200000000001</v>
      </c>
      <c r="AY8" s="14">
        <f>Clavin!AY9/1000</f>
        <v>12.04</v>
      </c>
      <c r="AZ8" s="14">
        <f>Clavin!AZ9/1000</f>
        <v>12.0848</v>
      </c>
      <c r="BA8" s="14">
        <f>Clavin!BA9/1000</f>
        <v>12.1296</v>
      </c>
      <c r="BB8" s="14">
        <f>Clavin!BB9/1000</f>
        <v>12.1744</v>
      </c>
      <c r="BC8" s="14">
        <f>Clavin!BC9/1000</f>
        <v>12.236000000000001</v>
      </c>
      <c r="BD8" s="14">
        <f>Clavin!BD9/1000</f>
        <v>12.292</v>
      </c>
      <c r="BE8" s="14">
        <f>Clavin!BE9/1000</f>
        <v>12.3536</v>
      </c>
      <c r="BF8" s="14">
        <f>Clavin!BF9/1000</f>
        <v>12.426399999999999</v>
      </c>
      <c r="BG8" s="14">
        <f>Clavin!BG9/1000</f>
        <v>12.504799999999999</v>
      </c>
      <c r="BH8" s="14">
        <f>Clavin!BH9/1000</f>
        <v>12.5776</v>
      </c>
      <c r="BJ8" s="14">
        <f t="shared" ref="BJ8:BJ11" si="13">SUM(AW8:AY8)</f>
        <v>36.041600000000003</v>
      </c>
      <c r="BK8" s="14">
        <f t="shared" ref="BK8:BK11" si="14">SUM(AZ8:BB8)</f>
        <v>36.388799999999996</v>
      </c>
      <c r="BL8" s="14">
        <f t="shared" ref="BL8:BL11" si="15">SUM(BC8:BE8)</f>
        <v>36.881599999999999</v>
      </c>
      <c r="BM8" s="14">
        <f t="shared" ref="BM8:BM11" si="16">SUM(BF8:BH8)</f>
        <v>37.508799999999994</v>
      </c>
      <c r="BN8" s="14"/>
      <c r="BO8" s="14">
        <f t="shared" ref="BO8:BO11" si="17">SUM(AW8:BH8)</f>
        <v>146.82079999999999</v>
      </c>
    </row>
    <row r="9" spans="1:67" ht="18" customHeight="1" x14ac:dyDescent="0.25">
      <c r="D9" s="7" t="str">
        <f ca="1">Peterson!$A$1</f>
        <v>Peterson</v>
      </c>
      <c r="G9" s="14">
        <f>Peterson!G9/1000</f>
        <v>4.3892992999999993</v>
      </c>
      <c r="H9" s="14">
        <f>Peterson!H9/1000</f>
        <v>4.2673365999999993</v>
      </c>
      <c r="I9" s="14">
        <f>Peterson!I9/1000</f>
        <v>4.4855622000000004</v>
      </c>
      <c r="J9" s="14">
        <f>Peterson!J9/1000</f>
        <v>4.5297494</v>
      </c>
      <c r="K9" s="14">
        <f>Peterson!K9/1000</f>
        <v>4.4910447000000007</v>
      </c>
      <c r="L9" s="14">
        <f>Peterson!L9/1000</f>
        <v>4.6043276999999998</v>
      </c>
      <c r="M9" s="14">
        <f>Peterson!M9/1000</f>
        <v>4.4843706000000001</v>
      </c>
      <c r="N9" s="14">
        <f>Peterson!N9/1000</f>
        <v>4.6678500000000005</v>
      </c>
      <c r="O9" s="14">
        <f>Peterson!O9/1000</f>
        <v>4.7012740000000006</v>
      </c>
      <c r="P9" s="14">
        <f>Peterson!P9/1000</f>
        <v>4.6380281999999999</v>
      </c>
      <c r="Q9" s="14">
        <f>Peterson!Q9/1000</f>
        <v>4.9326207999999996</v>
      </c>
      <c r="R9" s="14">
        <f>Peterson!R9/1000</f>
        <v>4.7989499999999996</v>
      </c>
      <c r="T9" s="14">
        <f t="shared" ref="T9" si="18">SUM(G9:I9)</f>
        <v>13.142198099999998</v>
      </c>
      <c r="U9" s="14">
        <f t="shared" ref="U9" si="19">SUM(J9:L9)</f>
        <v>13.625121799999999</v>
      </c>
      <c r="V9" s="14">
        <f t="shared" ref="V9" si="20">SUM(M9:O9)</f>
        <v>13.853494600000001</v>
      </c>
      <c r="W9" s="14">
        <f t="shared" ref="W9" si="21">SUM(P9:R9)</f>
        <v>14.369598999999999</v>
      </c>
      <c r="X9" s="14"/>
      <c r="Y9" s="14">
        <f t="shared" ref="Y9" si="22">SUM(G9:R9)</f>
        <v>54.990413499999995</v>
      </c>
      <c r="AB9" s="14">
        <f>Peterson!AB9/1000</f>
        <v>5.1573990999999992</v>
      </c>
      <c r="AC9" s="14">
        <f>Peterson!AC9/1000</f>
        <v>5.2477266</v>
      </c>
      <c r="AD9" s="14">
        <f>Peterson!AD9/1000</f>
        <v>5.2423848</v>
      </c>
      <c r="AE9" s="14">
        <f>Peterson!AE9/1000</f>
        <v>5.4806000000000008</v>
      </c>
      <c r="AF9" s="14">
        <f>Peterson!AF9/1000</f>
        <v>5.5274999999999999</v>
      </c>
      <c r="AG9" s="14">
        <f>Peterson!AG9/1000</f>
        <v>5.5676999999999994</v>
      </c>
      <c r="AH9" s="14">
        <f>Peterson!AH9/1000</f>
        <v>5.6146000000000003</v>
      </c>
      <c r="AI9" s="14">
        <f>Peterson!AI9/1000</f>
        <v>5.6547999999999998</v>
      </c>
      <c r="AJ9" s="14">
        <f>Peterson!AJ9/1000</f>
        <v>5.7016999999999998</v>
      </c>
      <c r="AK9" s="14">
        <f>Peterson!AK9/1000</f>
        <v>5.7418999999999993</v>
      </c>
      <c r="AL9" s="14">
        <f>Peterson!AL9/1000</f>
        <v>5.7821000000000007</v>
      </c>
      <c r="AM9" s="14">
        <f>Peterson!AM9/1000</f>
        <v>5.8156000000000008</v>
      </c>
      <c r="AO9" s="14">
        <f t="shared" si="8"/>
        <v>15.647510499999999</v>
      </c>
      <c r="AP9" s="14">
        <f t="shared" si="9"/>
        <v>16.575800000000001</v>
      </c>
      <c r="AQ9" s="14">
        <f t="shared" si="10"/>
        <v>16.9711</v>
      </c>
      <c r="AR9" s="14">
        <f t="shared" si="11"/>
        <v>17.339600000000001</v>
      </c>
      <c r="AS9" s="14"/>
      <c r="AT9" s="14">
        <f t="shared" si="12"/>
        <v>66.534010500000008</v>
      </c>
      <c r="AW9" s="14">
        <f>Peterson!AW9/1000</f>
        <v>6.1459999999999999</v>
      </c>
      <c r="AX9" s="14">
        <f>Peterson!AX9/1000</f>
        <v>6.2089999999999996</v>
      </c>
      <c r="AY9" s="14">
        <f>Peterson!AY9/1000</f>
        <v>6.2789999999999999</v>
      </c>
      <c r="AZ9" s="14">
        <f>Peterson!AZ9/1000</f>
        <v>6.3419999999999996</v>
      </c>
      <c r="BA9" s="14">
        <f>Peterson!BA9/1000</f>
        <v>6.4119999999999999</v>
      </c>
      <c r="BB9" s="14">
        <f>Peterson!BB9/1000</f>
        <v>6.4749999999999996</v>
      </c>
      <c r="BC9" s="14">
        <f>Peterson!BC9/1000</f>
        <v>6.5449999999999999</v>
      </c>
      <c r="BD9" s="14">
        <f>Peterson!BD9/1000</f>
        <v>6.6079999999999997</v>
      </c>
      <c r="BE9" s="14">
        <f>Peterson!BE9/1000</f>
        <v>6.6779999999999999</v>
      </c>
      <c r="BF9" s="14">
        <f>Peterson!BF9/1000</f>
        <v>6.7409999999999997</v>
      </c>
      <c r="BG9" s="14">
        <f>Peterson!BG9/1000</f>
        <v>6.8109999999999999</v>
      </c>
      <c r="BH9" s="14">
        <f>Peterson!BH9/1000</f>
        <v>6.8739999999999997</v>
      </c>
      <c r="BJ9" s="14">
        <f t="shared" si="13"/>
        <v>18.634</v>
      </c>
      <c r="BK9" s="14">
        <f t="shared" si="14"/>
        <v>19.228999999999999</v>
      </c>
      <c r="BL9" s="14">
        <f t="shared" si="15"/>
        <v>19.831</v>
      </c>
      <c r="BM9" s="14">
        <f t="shared" si="16"/>
        <v>20.425999999999998</v>
      </c>
      <c r="BN9" s="14"/>
      <c r="BO9" s="14">
        <f t="shared" si="17"/>
        <v>78.12</v>
      </c>
    </row>
    <row r="10" spans="1:67" ht="18" customHeight="1" x14ac:dyDescent="0.25">
      <c r="D10" s="7" t="str">
        <f ca="1">Crane!$A$1</f>
        <v>Crane</v>
      </c>
      <c r="G10" s="56">
        <f>Crane!G9/1000</f>
        <v>2.4216653999999997</v>
      </c>
      <c r="H10" s="56">
        <f>Crane!H9/1000</f>
        <v>2.4122859999999999</v>
      </c>
      <c r="I10" s="56">
        <f>Crane!I9/1000</f>
        <v>2.4150744</v>
      </c>
      <c r="J10" s="56">
        <f>Crane!J9/1000</f>
        <v>2.4427280000000002</v>
      </c>
      <c r="K10" s="56">
        <f>Crane!K9/1000</f>
        <v>2.4381344000000005</v>
      </c>
      <c r="L10" s="56">
        <f>Crane!L9/1000</f>
        <v>2.419508</v>
      </c>
      <c r="M10" s="56">
        <f>Crane!M9/1000</f>
        <v>2.4711957</v>
      </c>
      <c r="N10" s="56">
        <f>Crane!N9/1000</f>
        <v>2.4238919000000001</v>
      </c>
      <c r="O10" s="56">
        <f>Crane!O9/1000</f>
        <v>2.4386673000000001</v>
      </c>
      <c r="P10" s="56">
        <f>Crane!P9/1000</f>
        <v>2.4484342999999997</v>
      </c>
      <c r="Q10" s="56">
        <f>Crane!Q9/1000</f>
        <v>2.4732339999999997</v>
      </c>
      <c r="R10" s="56">
        <f>Crane!R9/1000</f>
        <v>2.4775752000000004</v>
      </c>
      <c r="S10" s="26"/>
      <c r="T10" s="56">
        <f t="shared" ref="T10:T11" si="23">SUM(G10:I10)</f>
        <v>7.2490258000000001</v>
      </c>
      <c r="U10" s="56">
        <f t="shared" ref="U10:U11" si="24">SUM(J10:L10)</f>
        <v>7.3003704000000003</v>
      </c>
      <c r="V10" s="56">
        <f t="shared" ref="V10:V11" si="25">SUM(M10:O10)</f>
        <v>7.3337549000000006</v>
      </c>
      <c r="W10" s="56">
        <f t="shared" ref="W10:W11" si="26">SUM(P10:R10)</f>
        <v>7.3992434999999999</v>
      </c>
      <c r="X10" s="56"/>
      <c r="Y10" s="56">
        <f t="shared" ref="Y10:Y11" si="27">SUM(G10:R10)</f>
        <v>29.2823946</v>
      </c>
      <c r="AB10" s="56">
        <f>Crane!AB9/1000</f>
        <v>2.7501729999999998</v>
      </c>
      <c r="AC10" s="56">
        <f>Crane!AC9/1000</f>
        <v>2.7804169999999999</v>
      </c>
      <c r="AD10" s="56">
        <f>Crane!AD9/1000</f>
        <v>2.7706081</v>
      </c>
      <c r="AE10" s="56">
        <f>Crane!AE9/1000</f>
        <v>2.7829999999999999</v>
      </c>
      <c r="AF10" s="56">
        <f>Crane!AF9/1000</f>
        <v>2.8002500000000001</v>
      </c>
      <c r="AG10" s="56">
        <f>Crane!AG9/1000</f>
        <v>2.81175</v>
      </c>
      <c r="AH10" s="56">
        <f>Crane!AH9/1000</f>
        <v>2.8232499999999998</v>
      </c>
      <c r="AI10" s="56">
        <f>Crane!AI9/1000</f>
        <v>2.8405</v>
      </c>
      <c r="AJ10" s="56">
        <f>Crane!AJ9/1000</f>
        <v>2.8519999999999999</v>
      </c>
      <c r="AK10" s="56">
        <f>Crane!AK9/1000</f>
        <v>2.8692500000000001</v>
      </c>
      <c r="AL10" s="56">
        <f>Crane!AL9/1000</f>
        <v>2.8807499999999999</v>
      </c>
      <c r="AM10" s="56">
        <f>Crane!AM9/1000</f>
        <v>2.8922500000000002</v>
      </c>
      <c r="AN10" s="26"/>
      <c r="AO10" s="56">
        <f t="shared" si="8"/>
        <v>8.3011981000000006</v>
      </c>
      <c r="AP10" s="56">
        <f t="shared" si="9"/>
        <v>8.3949999999999996</v>
      </c>
      <c r="AQ10" s="56">
        <f t="shared" si="10"/>
        <v>8.5157500000000006</v>
      </c>
      <c r="AR10" s="56">
        <f t="shared" si="11"/>
        <v>8.6422500000000007</v>
      </c>
      <c r="AS10" s="56"/>
      <c r="AT10" s="56">
        <f t="shared" si="12"/>
        <v>33.854198099999998</v>
      </c>
      <c r="AW10" s="56">
        <f>Crane!AW9/1000</f>
        <v>3.1625000000000001</v>
      </c>
      <c r="AX10" s="56">
        <f>Crane!AX9/1000</f>
        <v>3.1749999999999998</v>
      </c>
      <c r="AY10" s="56">
        <f>Crane!AY9/1000</f>
        <v>3.1937500000000001</v>
      </c>
      <c r="AZ10" s="56">
        <f>Crane!AZ9/1000</f>
        <v>3.2062499999999998</v>
      </c>
      <c r="BA10" s="56">
        <f>Crane!BA9/1000</f>
        <v>3.21875</v>
      </c>
      <c r="BB10" s="56">
        <f>Crane!BB9/1000</f>
        <v>3.2374999999999998</v>
      </c>
      <c r="BC10" s="56">
        <f>Crane!BC9/1000</f>
        <v>3.25</v>
      </c>
      <c r="BD10" s="56">
        <f>Crane!BD9/1000</f>
        <v>3.2687499999999998</v>
      </c>
      <c r="BE10" s="56">
        <f>Crane!BE9/1000</f>
        <v>3.28125</v>
      </c>
      <c r="BF10" s="56">
        <f>Crane!BF9/1000</f>
        <v>3.2937500000000002</v>
      </c>
      <c r="BG10" s="56">
        <f>Crane!BG9/1000</f>
        <v>3.3125</v>
      </c>
      <c r="BH10" s="56">
        <f>Crane!BH9/1000</f>
        <v>3.3250000000000002</v>
      </c>
      <c r="BI10" s="26"/>
      <c r="BJ10" s="56">
        <f t="shared" si="13"/>
        <v>9.53125</v>
      </c>
      <c r="BK10" s="56">
        <f t="shared" si="14"/>
        <v>9.6624999999999996</v>
      </c>
      <c r="BL10" s="56">
        <f t="shared" si="15"/>
        <v>9.8000000000000007</v>
      </c>
      <c r="BM10" s="56">
        <f t="shared" si="16"/>
        <v>9.9312500000000004</v>
      </c>
      <c r="BN10" s="56"/>
      <c r="BO10" s="56">
        <f t="shared" si="17"/>
        <v>38.925000000000004</v>
      </c>
    </row>
    <row r="11" spans="1:67" ht="18" customHeight="1" x14ac:dyDescent="0.25">
      <c r="D11" s="7" t="s">
        <v>53</v>
      </c>
      <c r="G11" s="14">
        <f>SUM(G8:G10)</f>
        <v>15.4509647</v>
      </c>
      <c r="H11" s="14">
        <f t="shared" ref="H11:R11" si="28">SUM(H8:H10)</f>
        <v>15.3916226</v>
      </c>
      <c r="I11" s="14">
        <f t="shared" si="28"/>
        <v>15.684636600000001</v>
      </c>
      <c r="J11" s="14">
        <f t="shared" si="28"/>
        <v>15.828477400000001</v>
      </c>
      <c r="K11" s="14">
        <f t="shared" si="28"/>
        <v>15.857179100000002</v>
      </c>
      <c r="L11" s="14">
        <f t="shared" si="28"/>
        <v>16.023835699999999</v>
      </c>
      <c r="M11" s="14">
        <f t="shared" si="28"/>
        <v>16.0275663</v>
      </c>
      <c r="N11" s="14">
        <f t="shared" si="28"/>
        <v>16.235741900000001</v>
      </c>
      <c r="O11" s="14">
        <f t="shared" si="28"/>
        <v>16.355941299999998</v>
      </c>
      <c r="P11" s="14">
        <f t="shared" si="28"/>
        <v>16.3744625</v>
      </c>
      <c r="Q11" s="14">
        <f t="shared" si="28"/>
        <v>16.7658548</v>
      </c>
      <c r="R11" s="14">
        <f t="shared" si="28"/>
        <v>16.7085252</v>
      </c>
      <c r="T11" s="14">
        <f t="shared" si="23"/>
        <v>46.527223899999996</v>
      </c>
      <c r="U11" s="14">
        <f t="shared" si="24"/>
        <v>47.7094922</v>
      </c>
      <c r="V11" s="14">
        <f t="shared" si="25"/>
        <v>48.619249499999995</v>
      </c>
      <c r="W11" s="14">
        <f t="shared" si="26"/>
        <v>49.848842500000003</v>
      </c>
      <c r="X11" s="14"/>
      <c r="Y11" s="14">
        <f t="shared" si="27"/>
        <v>192.70480809999998</v>
      </c>
      <c r="AB11" s="14">
        <f>SUM(AB8:AB10)</f>
        <v>18.308572099999996</v>
      </c>
      <c r="AC11" s="14">
        <f t="shared" ref="AC11:AM11" si="29">SUM(AC8:AC10)</f>
        <v>18.550143599999998</v>
      </c>
      <c r="AD11" s="14">
        <f t="shared" si="29"/>
        <v>18.464992899999999</v>
      </c>
      <c r="AE11" s="14">
        <f t="shared" si="29"/>
        <v>18.752000000000002</v>
      </c>
      <c r="AF11" s="14">
        <f t="shared" si="29"/>
        <v>18.852550000000001</v>
      </c>
      <c r="AG11" s="14">
        <f t="shared" si="29"/>
        <v>18.94585</v>
      </c>
      <c r="AH11" s="14">
        <f t="shared" si="29"/>
        <v>19.056249999999999</v>
      </c>
      <c r="AI11" s="14">
        <f t="shared" si="29"/>
        <v>19.165699999999998</v>
      </c>
      <c r="AJ11" s="14">
        <f t="shared" si="29"/>
        <v>19.2761</v>
      </c>
      <c r="AK11" s="14">
        <f t="shared" si="29"/>
        <v>19.395949999999999</v>
      </c>
      <c r="AL11" s="14">
        <f t="shared" si="29"/>
        <v>19.515249999999998</v>
      </c>
      <c r="AM11" s="14">
        <f t="shared" si="29"/>
        <v>19.62265</v>
      </c>
      <c r="AO11" s="14">
        <f t="shared" si="8"/>
        <v>55.323708599999989</v>
      </c>
      <c r="AP11" s="14">
        <f t="shared" si="9"/>
        <v>56.550400000000003</v>
      </c>
      <c r="AQ11" s="14">
        <f t="shared" si="10"/>
        <v>57.498049999999992</v>
      </c>
      <c r="AR11" s="14">
        <f t="shared" si="11"/>
        <v>58.533849999999994</v>
      </c>
      <c r="AS11" s="14"/>
      <c r="AT11" s="14">
        <f t="shared" si="12"/>
        <v>227.90600859999998</v>
      </c>
      <c r="AW11" s="14">
        <f>SUM(AW8:AW10)</f>
        <v>21.286899999999999</v>
      </c>
      <c r="AX11" s="14">
        <f t="shared" ref="AX11:BH11" si="30">SUM(AX8:AX10)</f>
        <v>21.4072</v>
      </c>
      <c r="AY11" s="14">
        <f t="shared" si="30"/>
        <v>21.51275</v>
      </c>
      <c r="AZ11" s="14">
        <f t="shared" si="30"/>
        <v>21.633050000000001</v>
      </c>
      <c r="BA11" s="14">
        <f t="shared" si="30"/>
        <v>21.760349999999999</v>
      </c>
      <c r="BB11" s="14">
        <f t="shared" si="30"/>
        <v>21.886900000000001</v>
      </c>
      <c r="BC11" s="14">
        <f t="shared" si="30"/>
        <v>22.030999999999999</v>
      </c>
      <c r="BD11" s="14">
        <f t="shared" si="30"/>
        <v>22.168749999999999</v>
      </c>
      <c r="BE11" s="14">
        <f t="shared" si="30"/>
        <v>22.312850000000001</v>
      </c>
      <c r="BF11" s="14">
        <f t="shared" si="30"/>
        <v>22.46115</v>
      </c>
      <c r="BG11" s="14">
        <f t="shared" si="30"/>
        <v>22.628299999999999</v>
      </c>
      <c r="BH11" s="14">
        <f t="shared" si="30"/>
        <v>22.776599999999998</v>
      </c>
      <c r="BJ11" s="14">
        <f t="shared" si="13"/>
        <v>64.206850000000003</v>
      </c>
      <c r="BK11" s="14">
        <f t="shared" si="14"/>
        <v>65.280299999999997</v>
      </c>
      <c r="BL11" s="14">
        <f t="shared" si="15"/>
        <v>66.512599999999992</v>
      </c>
      <c r="BM11" s="14">
        <f t="shared" si="16"/>
        <v>67.866050000000001</v>
      </c>
      <c r="BN11" s="14"/>
      <c r="BO11" s="14">
        <f t="shared" si="17"/>
        <v>263.86579999999998</v>
      </c>
    </row>
    <row r="12" spans="1:67" ht="18" customHeight="1" x14ac:dyDescent="0.25"/>
    <row r="13" spans="1:67" ht="18" customHeight="1" x14ac:dyDescent="0.25">
      <c r="C13" s="7" t="s">
        <v>249</v>
      </c>
    </row>
    <row r="14" spans="1:67" ht="18" customHeight="1" x14ac:dyDescent="0.25">
      <c r="D14" s="7" t="str">
        <f ca="1">Clavin!$A$1</f>
        <v>Clavin</v>
      </c>
      <c r="G14" s="14">
        <f>Clavin!G10/1000</f>
        <v>5.9744040000000007</v>
      </c>
      <c r="H14" s="14">
        <f>Clavin!H10/1000</f>
        <v>6.0402236</v>
      </c>
      <c r="I14" s="14">
        <f>Clavin!I10/1000</f>
        <v>6.0830694000000003</v>
      </c>
      <c r="J14" s="14">
        <f>Clavin!J10/1000</f>
        <v>6.1181528999999992</v>
      </c>
      <c r="K14" s="14">
        <f>Clavin!K10/1000</f>
        <v>6.1892414000000002</v>
      </c>
      <c r="L14" s="14">
        <f>Clavin!L10/1000</f>
        <v>6.2205804999999996</v>
      </c>
      <c r="M14" s="14">
        <f>Clavin!M10/1000</f>
        <v>6.2621992000000004</v>
      </c>
      <c r="N14" s="14">
        <f>Clavin!N10/1000</f>
        <v>6.333969999999999</v>
      </c>
      <c r="O14" s="14">
        <f>Clavin!O10/1000</f>
        <v>6.377550799999999</v>
      </c>
      <c r="P14" s="14">
        <f>Clavin!P10/1000</f>
        <v>6.4443702000000007</v>
      </c>
      <c r="Q14" s="14">
        <f>Clavin!Q10/1000</f>
        <v>6.4870838000000006</v>
      </c>
      <c r="R14" s="14">
        <f>Clavin!R10/1000</f>
        <v>6.5278848000000007</v>
      </c>
      <c r="S14" s="14"/>
      <c r="T14" s="14">
        <f t="shared" ref="T14" si="31">SUM(G14:I14)</f>
        <v>18.097697</v>
      </c>
      <c r="U14" s="14">
        <f t="shared" ref="U14" si="32">SUM(J14:L14)</f>
        <v>18.527974799999999</v>
      </c>
      <c r="V14" s="14">
        <f t="shared" ref="V14" si="33">SUM(M14:O14)</f>
        <v>18.973719999999997</v>
      </c>
      <c r="W14" s="14">
        <f t="shared" ref="W14" si="34">SUM(P14:R14)</f>
        <v>19.459338800000005</v>
      </c>
      <c r="X14" s="14"/>
      <c r="Y14" s="14">
        <f t="shared" ref="Y14" si="35">SUM(G14:R14)</f>
        <v>75.058730600000004</v>
      </c>
      <c r="AB14" s="14">
        <f>Clavin!AB10/1000</f>
        <v>7.2609999999999983</v>
      </c>
      <c r="AC14" s="14">
        <f>Clavin!AC10/1000</f>
        <v>7.3741499999999993</v>
      </c>
      <c r="AD14" s="14">
        <f>Clavin!AD10/1000</f>
        <v>7.2963000000000005</v>
      </c>
      <c r="AE14" s="14">
        <f>Clavin!AE10/1000</f>
        <v>7.3217099999999995</v>
      </c>
      <c r="AF14" s="14">
        <f>Clavin!AF10/1000</f>
        <v>7.3471199999999985</v>
      </c>
      <c r="AG14" s="14">
        <f>Clavin!AG10/1000</f>
        <v>7.3761599999999987</v>
      </c>
      <c r="AH14" s="14">
        <f>Clavin!AH10/1000</f>
        <v>7.4124599999999994</v>
      </c>
      <c r="AI14" s="14">
        <f>Clavin!AI10/1000</f>
        <v>7.4487599999999992</v>
      </c>
      <c r="AJ14" s="14">
        <f>Clavin!AJ10/1000</f>
        <v>7.4850599999999998</v>
      </c>
      <c r="AK14" s="14">
        <f>Clavin!AK10/1000</f>
        <v>7.5286199999999992</v>
      </c>
      <c r="AL14" s="14">
        <f>Clavin!AL10/1000</f>
        <v>7.5758099999999997</v>
      </c>
      <c r="AM14" s="14">
        <f>Clavin!AM10/1000</f>
        <v>7.6193699999999991</v>
      </c>
      <c r="AN14" s="14"/>
      <c r="AO14" s="14">
        <f t="shared" ref="AO14:AO17" si="36">SUM(AB14:AD14)</f>
        <v>21.931449999999998</v>
      </c>
      <c r="AP14" s="14">
        <f t="shared" ref="AP14:AP17" si="37">SUM(AE14:AG14)</f>
        <v>22.044989999999999</v>
      </c>
      <c r="AQ14" s="14">
        <f t="shared" ref="AQ14:AQ17" si="38">SUM(AH14:AJ14)</f>
        <v>22.34628</v>
      </c>
      <c r="AR14" s="14">
        <f t="shared" ref="AR14:AR17" si="39">SUM(AK14:AM14)</f>
        <v>22.723799999999997</v>
      </c>
      <c r="AS14" s="14"/>
      <c r="AT14" s="14">
        <f t="shared" ref="AT14:AT17" si="40">SUM(AB14:AM14)</f>
        <v>89.046520000000001</v>
      </c>
      <c r="AW14" s="14">
        <f>Clavin!AW10/1000</f>
        <v>8.4490499999999997</v>
      </c>
      <c r="AX14" s="14">
        <f>Clavin!AX10/1000</f>
        <v>8.5665300000000002</v>
      </c>
      <c r="AY14" s="14">
        <f>Clavin!AY10/1000</f>
        <v>8.5785</v>
      </c>
      <c r="AZ14" s="14">
        <f>Clavin!AZ10/1000</f>
        <v>8.6104199999999995</v>
      </c>
      <c r="BA14" s="14">
        <f>Clavin!BA10/1000</f>
        <v>8.6423400000000008</v>
      </c>
      <c r="BB14" s="14">
        <f>Clavin!BB10/1000</f>
        <v>8.6742600000000003</v>
      </c>
      <c r="BC14" s="14">
        <f>Clavin!BC10/1000</f>
        <v>8.7181499999999996</v>
      </c>
      <c r="BD14" s="14">
        <f>Clavin!BD10/1000</f>
        <v>8.758049999999999</v>
      </c>
      <c r="BE14" s="14">
        <f>Clavin!BE10/1000</f>
        <v>8.8019399999999983</v>
      </c>
      <c r="BF14" s="14">
        <f>Clavin!BF10/1000</f>
        <v>8.8538100000000011</v>
      </c>
      <c r="BG14" s="14">
        <f>Clavin!BG10/1000</f>
        <v>8.9096700000000002</v>
      </c>
      <c r="BH14" s="14">
        <f>Clavin!BH10/1000</f>
        <v>8.9615399999999994</v>
      </c>
      <c r="BI14" s="14"/>
      <c r="BJ14" s="14">
        <f t="shared" ref="BJ14:BJ17" si="41">SUM(AW14:AY14)</f>
        <v>25.594079999999998</v>
      </c>
      <c r="BK14" s="14">
        <f t="shared" ref="BK14:BK17" si="42">SUM(AZ14:BB14)</f>
        <v>25.927020000000002</v>
      </c>
      <c r="BL14" s="14">
        <f t="shared" ref="BL14:BL17" si="43">SUM(BC14:BE14)</f>
        <v>26.278139999999997</v>
      </c>
      <c r="BM14" s="14">
        <f t="shared" ref="BM14:BM17" si="44">SUM(BF14:BH14)</f>
        <v>26.725020000000001</v>
      </c>
      <c r="BN14" s="14"/>
      <c r="BO14" s="14">
        <f t="shared" ref="BO14:BO17" si="45">SUM(AW14:BH14)</f>
        <v>104.52426000000001</v>
      </c>
    </row>
    <row r="15" spans="1:67" ht="18" customHeight="1" x14ac:dyDescent="0.25">
      <c r="D15" s="7" t="str">
        <f ca="1">Peterson!$A$1</f>
        <v>Peterson</v>
      </c>
      <c r="G15" s="14">
        <f>Peterson!G10/1000</f>
        <v>1.8230696999999996</v>
      </c>
      <c r="H15" s="14">
        <f>Peterson!H10/1000</f>
        <v>1.7679649999999998</v>
      </c>
      <c r="I15" s="14">
        <f>Peterson!I10/1000</f>
        <v>1.8527195000000001</v>
      </c>
      <c r="J15" s="14">
        <f>Peterson!J10/1000</f>
        <v>1.8838457</v>
      </c>
      <c r="K15" s="14">
        <f>Peterson!K10/1000</f>
        <v>1.8554973000000003</v>
      </c>
      <c r="L15" s="14">
        <f>Peterson!L10/1000</f>
        <v>1.9074033999999997</v>
      </c>
      <c r="M15" s="14">
        <f>Peterson!M10/1000</f>
        <v>1.8547947000000005</v>
      </c>
      <c r="N15" s="14">
        <f>Peterson!N10/1000</f>
        <v>1.9382583000000004</v>
      </c>
      <c r="O15" s="14">
        <f>Peterson!O10/1000</f>
        <v>1.9542356000000005</v>
      </c>
      <c r="P15" s="14">
        <f>Peterson!P10/1000</f>
        <v>1.9260986999999996</v>
      </c>
      <c r="Q15" s="14">
        <f>Peterson!Q10/1000</f>
        <v>2.0442177999999998</v>
      </c>
      <c r="R15" s="14">
        <f>Peterson!R10/1000</f>
        <v>1.9941479999999996</v>
      </c>
      <c r="S15" s="14"/>
      <c r="T15" s="14">
        <f t="shared" ref="T15" si="46">SUM(G15:I15)</f>
        <v>5.443754199999999</v>
      </c>
      <c r="U15" s="14">
        <f t="shared" ref="U15" si="47">SUM(J15:L15)</f>
        <v>5.6467463999999996</v>
      </c>
      <c r="V15" s="14">
        <f t="shared" ref="V15" si="48">SUM(M15:O15)</f>
        <v>5.747288600000001</v>
      </c>
      <c r="W15" s="14">
        <f t="shared" ref="W15" si="49">SUM(P15:R15)</f>
        <v>5.9644644999999983</v>
      </c>
      <c r="X15" s="14"/>
      <c r="Y15" s="14">
        <f t="shared" ref="Y15" si="50">SUM(G15:R15)</f>
        <v>22.802253700000001</v>
      </c>
      <c r="AB15" s="14">
        <f>Peterson!AB10/1000</f>
        <v>2.0784315999999996</v>
      </c>
      <c r="AC15" s="14">
        <f>Peterson!AC10/1000</f>
        <v>2.1199265999999999</v>
      </c>
      <c r="AD15" s="14">
        <f>Peterson!AD10/1000</f>
        <v>2.0970024</v>
      </c>
      <c r="AE15" s="14">
        <f>Peterson!AE10/1000</f>
        <v>2.2904000000000004</v>
      </c>
      <c r="AF15" s="14">
        <f>Peterson!AF10/1000</f>
        <v>2.31</v>
      </c>
      <c r="AG15" s="14">
        <f>Peterson!AG10/1000</f>
        <v>2.3267999999999995</v>
      </c>
      <c r="AH15" s="14">
        <f>Peterson!AH10/1000</f>
        <v>2.3464000000000005</v>
      </c>
      <c r="AI15" s="14">
        <f>Peterson!AI10/1000</f>
        <v>2.3632000000000004</v>
      </c>
      <c r="AJ15" s="14">
        <f>Peterson!AJ10/1000</f>
        <v>2.3827999999999996</v>
      </c>
      <c r="AK15" s="14">
        <f>Peterson!AK10/1000</f>
        <v>2.3995999999999995</v>
      </c>
      <c r="AL15" s="14">
        <f>Peterson!AL10/1000</f>
        <v>2.4164000000000003</v>
      </c>
      <c r="AM15" s="14">
        <f>Peterson!AM10/1000</f>
        <v>2.4304000000000006</v>
      </c>
      <c r="AN15" s="14"/>
      <c r="AO15" s="14">
        <f t="shared" si="36"/>
        <v>6.2953605999999995</v>
      </c>
      <c r="AP15" s="14">
        <f t="shared" si="37"/>
        <v>6.9272</v>
      </c>
      <c r="AQ15" s="14">
        <f t="shared" si="38"/>
        <v>7.0924000000000005</v>
      </c>
      <c r="AR15" s="14">
        <f t="shared" si="39"/>
        <v>7.2464000000000004</v>
      </c>
      <c r="AS15" s="14"/>
      <c r="AT15" s="14">
        <f t="shared" si="40"/>
        <v>27.5613606</v>
      </c>
      <c r="AW15" s="14">
        <f>Peterson!AW10/1000</f>
        <v>2.4584000000000001</v>
      </c>
      <c r="AX15" s="14">
        <f>Peterson!AX10/1000</f>
        <v>2.4836</v>
      </c>
      <c r="AY15" s="14">
        <f>Peterson!AY10/1000</f>
        <v>2.5116000000000001</v>
      </c>
      <c r="AZ15" s="14">
        <f>Peterson!AZ10/1000</f>
        <v>2.5368000000000004</v>
      </c>
      <c r="BA15" s="14">
        <f>Peterson!BA10/1000</f>
        <v>2.5648</v>
      </c>
      <c r="BB15" s="14">
        <f>Peterson!BB10/1000</f>
        <v>2.59</v>
      </c>
      <c r="BC15" s="14">
        <f>Peterson!BC10/1000</f>
        <v>2.6179999999999999</v>
      </c>
      <c r="BD15" s="14">
        <f>Peterson!BD10/1000</f>
        <v>2.6431999999999998</v>
      </c>
      <c r="BE15" s="14">
        <f>Peterson!BE10/1000</f>
        <v>2.6711999999999998</v>
      </c>
      <c r="BF15" s="14">
        <f>Peterson!BF10/1000</f>
        <v>2.6964000000000001</v>
      </c>
      <c r="BG15" s="14">
        <f>Peterson!BG10/1000</f>
        <v>2.7244000000000002</v>
      </c>
      <c r="BH15" s="14">
        <f>Peterson!BH10/1000</f>
        <v>2.7496000000000005</v>
      </c>
      <c r="BI15" s="14"/>
      <c r="BJ15" s="14">
        <f t="shared" si="41"/>
        <v>7.4535999999999998</v>
      </c>
      <c r="BK15" s="14">
        <f t="shared" si="42"/>
        <v>7.6916000000000002</v>
      </c>
      <c r="BL15" s="14">
        <f t="shared" si="43"/>
        <v>7.9323999999999995</v>
      </c>
      <c r="BM15" s="14">
        <f t="shared" si="44"/>
        <v>8.1704000000000008</v>
      </c>
      <c r="BN15" s="14"/>
      <c r="BO15" s="14">
        <f t="shared" si="45"/>
        <v>31.248000000000001</v>
      </c>
    </row>
    <row r="16" spans="1:67" ht="18" customHeight="1" x14ac:dyDescent="0.25">
      <c r="D16" s="7" t="str">
        <f ca="1">Crane!$A$1</f>
        <v>Crane</v>
      </c>
      <c r="G16" s="56">
        <f>Crane!G10/1000</f>
        <v>2.0734559999999997</v>
      </c>
      <c r="H16" s="56">
        <f>Crane!H10/1000</f>
        <v>2.0710579999999998</v>
      </c>
      <c r="I16" s="56">
        <f>Crane!I10/1000</f>
        <v>2.0732570999999997</v>
      </c>
      <c r="J16" s="56">
        <f>Crane!J10/1000</f>
        <v>2.0910624000000002</v>
      </c>
      <c r="K16" s="56">
        <f>Crane!K10/1000</f>
        <v>2.0885568000000001</v>
      </c>
      <c r="L16" s="56">
        <f>Crane!L10/1000</f>
        <v>2.074462</v>
      </c>
      <c r="M16" s="56">
        <f>Crane!M10/1000</f>
        <v>2.1186993000000003</v>
      </c>
      <c r="N16" s="56">
        <f>Crane!N10/1000</f>
        <v>2.0805390999999998</v>
      </c>
      <c r="O16" s="56">
        <f>Crane!O10/1000</f>
        <v>2.0893801000000005</v>
      </c>
      <c r="P16" s="56">
        <f>Crane!P10/1000</f>
        <v>2.0981375999999998</v>
      </c>
      <c r="Q16" s="56">
        <f>Crane!Q10/1000</f>
        <v>2.123507</v>
      </c>
      <c r="R16" s="56">
        <f>Crane!R10/1000</f>
        <v>2.1252272000000003</v>
      </c>
      <c r="S16" s="56"/>
      <c r="T16" s="56">
        <f t="shared" ref="T16:T17" si="51">SUM(G16:I16)</f>
        <v>6.2177710999999984</v>
      </c>
      <c r="U16" s="56">
        <f t="shared" ref="U16:U17" si="52">SUM(J16:L16)</f>
        <v>6.2540811999999999</v>
      </c>
      <c r="V16" s="56">
        <f t="shared" ref="V16:V17" si="53">SUM(M16:O16)</f>
        <v>6.288618500000001</v>
      </c>
      <c r="W16" s="56">
        <f t="shared" ref="W16:W17" si="54">SUM(P16:R16)</f>
        <v>6.3468717999999997</v>
      </c>
      <c r="X16" s="56"/>
      <c r="Y16" s="56">
        <f t="shared" ref="Y16:Y17" si="55">SUM(G16:R16)</f>
        <v>25.107342599999999</v>
      </c>
      <c r="AB16" s="56">
        <f>Crane!AB10/1000</f>
        <v>2.3797229999999998</v>
      </c>
      <c r="AC16" s="56">
        <f>Crane!AC10/1000</f>
        <v>2.4065778</v>
      </c>
      <c r="AD16" s="56">
        <f>Crane!AD10/1000</f>
        <v>2.3976406999999997</v>
      </c>
      <c r="AE16" s="56">
        <f>Crane!AE10/1000</f>
        <v>2.4079000000000002</v>
      </c>
      <c r="AF16" s="56">
        <f>Crane!AF10/1000</f>
        <v>2.422825</v>
      </c>
      <c r="AG16" s="56">
        <f>Crane!AG10/1000</f>
        <v>2.4327749999999999</v>
      </c>
      <c r="AH16" s="56">
        <f>Crane!AH10/1000</f>
        <v>2.4427249999999998</v>
      </c>
      <c r="AI16" s="56">
        <f>Crane!AI10/1000</f>
        <v>2.4576500000000001</v>
      </c>
      <c r="AJ16" s="56">
        <f>Crane!AJ10/1000</f>
        <v>2.4676</v>
      </c>
      <c r="AK16" s="56">
        <f>Crane!AK10/1000</f>
        <v>2.4825249999999999</v>
      </c>
      <c r="AL16" s="56">
        <f>Crane!AL10/1000</f>
        <v>2.4924749999999998</v>
      </c>
      <c r="AM16" s="56">
        <f>Crane!AM10/1000</f>
        <v>2.5024250000000001</v>
      </c>
      <c r="AN16" s="56"/>
      <c r="AO16" s="56">
        <f t="shared" si="36"/>
        <v>7.1839414999999995</v>
      </c>
      <c r="AP16" s="56">
        <f t="shared" si="37"/>
        <v>7.2635000000000005</v>
      </c>
      <c r="AQ16" s="56">
        <f t="shared" si="38"/>
        <v>7.3679750000000004</v>
      </c>
      <c r="AR16" s="56">
        <f t="shared" si="39"/>
        <v>7.4774250000000002</v>
      </c>
      <c r="AS16" s="56"/>
      <c r="AT16" s="56">
        <f t="shared" si="40"/>
        <v>29.292841499999998</v>
      </c>
      <c r="AW16" s="56">
        <f>Crane!AW10/1000</f>
        <v>2.7576999999999998</v>
      </c>
      <c r="AX16" s="56">
        <f>Crane!AX10/1000</f>
        <v>2.7685999999999997</v>
      </c>
      <c r="AY16" s="56">
        <f>Crane!AY10/1000</f>
        <v>2.7849499999999998</v>
      </c>
      <c r="AZ16" s="56">
        <f>Crane!AZ10/1000</f>
        <v>2.7958499999999997</v>
      </c>
      <c r="BA16" s="56">
        <f>Crane!BA10/1000</f>
        <v>2.8067500000000001</v>
      </c>
      <c r="BB16" s="56">
        <f>Crane!BB10/1000</f>
        <v>2.8230999999999997</v>
      </c>
      <c r="BC16" s="56">
        <f>Crane!BC10/1000</f>
        <v>2.8340000000000001</v>
      </c>
      <c r="BD16" s="56">
        <f>Crane!BD10/1000</f>
        <v>2.8503499999999997</v>
      </c>
      <c r="BE16" s="56">
        <f>Crane!BE10/1000</f>
        <v>2.8612500000000001</v>
      </c>
      <c r="BF16" s="56">
        <f>Crane!BF10/1000</f>
        <v>2.87215</v>
      </c>
      <c r="BG16" s="56">
        <f>Crane!BG10/1000</f>
        <v>2.8885000000000001</v>
      </c>
      <c r="BH16" s="56">
        <f>Crane!BH10/1000</f>
        <v>2.8994</v>
      </c>
      <c r="BI16" s="56"/>
      <c r="BJ16" s="56">
        <f t="shared" si="41"/>
        <v>8.3112499999999994</v>
      </c>
      <c r="BK16" s="56">
        <f t="shared" si="42"/>
        <v>8.4256999999999991</v>
      </c>
      <c r="BL16" s="56">
        <f t="shared" si="43"/>
        <v>8.5456000000000003</v>
      </c>
      <c r="BM16" s="56">
        <f t="shared" si="44"/>
        <v>8.66005</v>
      </c>
      <c r="BN16" s="56"/>
      <c r="BO16" s="56">
        <f t="shared" si="45"/>
        <v>33.942599999999999</v>
      </c>
    </row>
    <row r="17" spans="3:67" ht="18" customHeight="1" x14ac:dyDescent="0.25">
      <c r="D17" s="7" t="s">
        <v>53</v>
      </c>
      <c r="G17" s="14">
        <f>SUM(G14:G16)</f>
        <v>9.8709296999999996</v>
      </c>
      <c r="H17" s="14">
        <f t="shared" ref="H17:R17" si="56">SUM(H14:H16)</f>
        <v>9.8792465999999983</v>
      </c>
      <c r="I17" s="14">
        <f t="shared" si="56"/>
        <v>10.009046</v>
      </c>
      <c r="J17" s="14">
        <f t="shared" si="56"/>
        <v>10.093060999999999</v>
      </c>
      <c r="K17" s="14">
        <f t="shared" si="56"/>
        <v>10.133295499999999</v>
      </c>
      <c r="L17" s="14">
        <f t="shared" si="56"/>
        <v>10.202445900000001</v>
      </c>
      <c r="M17" s="14">
        <f t="shared" si="56"/>
        <v>10.2356932</v>
      </c>
      <c r="N17" s="14">
        <f t="shared" si="56"/>
        <v>10.352767399999999</v>
      </c>
      <c r="O17" s="14">
        <f t="shared" si="56"/>
        <v>10.421166499999998</v>
      </c>
      <c r="P17" s="14">
        <f t="shared" si="56"/>
        <v>10.4686065</v>
      </c>
      <c r="Q17" s="14">
        <f t="shared" si="56"/>
        <v>10.654808600000001</v>
      </c>
      <c r="R17" s="14">
        <f t="shared" si="56"/>
        <v>10.647259999999999</v>
      </c>
      <c r="S17" s="14"/>
      <c r="T17" s="14">
        <f t="shared" si="51"/>
        <v>29.759222299999998</v>
      </c>
      <c r="U17" s="14">
        <f t="shared" si="52"/>
        <v>30.428802399999999</v>
      </c>
      <c r="V17" s="14">
        <f t="shared" si="53"/>
        <v>31.009627099999996</v>
      </c>
      <c r="W17" s="14">
        <f t="shared" si="54"/>
        <v>31.770675100000002</v>
      </c>
      <c r="X17" s="14"/>
      <c r="Y17" s="14">
        <f t="shared" si="55"/>
        <v>122.96832690000001</v>
      </c>
      <c r="AB17" s="14">
        <f>SUM(AB14:AB16)</f>
        <v>11.719154599999998</v>
      </c>
      <c r="AC17" s="14">
        <f t="shared" ref="AC17:AM17" si="57">SUM(AC14:AC16)</f>
        <v>11.900654400000001</v>
      </c>
      <c r="AD17" s="14">
        <f t="shared" si="57"/>
        <v>11.7909431</v>
      </c>
      <c r="AE17" s="14">
        <f t="shared" si="57"/>
        <v>12.020009999999999</v>
      </c>
      <c r="AF17" s="14">
        <f t="shared" si="57"/>
        <v>12.079944999999999</v>
      </c>
      <c r="AG17" s="14">
        <f t="shared" si="57"/>
        <v>12.135734999999997</v>
      </c>
      <c r="AH17" s="14">
        <f t="shared" si="57"/>
        <v>12.201585</v>
      </c>
      <c r="AI17" s="14">
        <f t="shared" si="57"/>
        <v>12.26961</v>
      </c>
      <c r="AJ17" s="14">
        <f t="shared" si="57"/>
        <v>12.335460000000001</v>
      </c>
      <c r="AK17" s="14">
        <f t="shared" si="57"/>
        <v>12.410744999999999</v>
      </c>
      <c r="AL17" s="14">
        <f t="shared" si="57"/>
        <v>12.484684999999999</v>
      </c>
      <c r="AM17" s="14">
        <f t="shared" si="57"/>
        <v>12.552194999999999</v>
      </c>
      <c r="AN17" s="14"/>
      <c r="AO17" s="14">
        <f t="shared" si="36"/>
        <v>35.410752099999996</v>
      </c>
      <c r="AP17" s="14">
        <f t="shared" si="37"/>
        <v>36.235689999999991</v>
      </c>
      <c r="AQ17" s="14">
        <f t="shared" si="38"/>
        <v>36.806655000000006</v>
      </c>
      <c r="AR17" s="14">
        <f t="shared" si="39"/>
        <v>37.447624999999995</v>
      </c>
      <c r="AS17" s="14"/>
      <c r="AT17" s="14">
        <f t="shared" si="40"/>
        <v>145.90072209999997</v>
      </c>
      <c r="AW17" s="14">
        <f>SUM(AW14:AW16)</f>
        <v>13.665150000000001</v>
      </c>
      <c r="AX17" s="14">
        <f t="shared" ref="AX17:BH17" si="58">SUM(AX14:AX16)</f>
        <v>13.818729999999999</v>
      </c>
      <c r="AY17" s="14">
        <f t="shared" si="58"/>
        <v>13.87505</v>
      </c>
      <c r="AZ17" s="14">
        <f t="shared" si="58"/>
        <v>13.943070000000001</v>
      </c>
      <c r="BA17" s="14">
        <f t="shared" si="58"/>
        <v>14.01389</v>
      </c>
      <c r="BB17" s="14">
        <f t="shared" si="58"/>
        <v>14.08736</v>
      </c>
      <c r="BC17" s="14">
        <f t="shared" si="58"/>
        <v>14.17015</v>
      </c>
      <c r="BD17" s="14">
        <f t="shared" si="58"/>
        <v>14.2516</v>
      </c>
      <c r="BE17" s="14">
        <f t="shared" si="58"/>
        <v>14.334389999999997</v>
      </c>
      <c r="BF17" s="14">
        <f t="shared" si="58"/>
        <v>14.422360000000001</v>
      </c>
      <c r="BG17" s="14">
        <f t="shared" si="58"/>
        <v>14.522570000000002</v>
      </c>
      <c r="BH17" s="14">
        <f t="shared" si="58"/>
        <v>14.61054</v>
      </c>
      <c r="BI17" s="14"/>
      <c r="BJ17" s="14">
        <f t="shared" si="41"/>
        <v>41.358930000000001</v>
      </c>
      <c r="BK17" s="14">
        <f t="shared" si="42"/>
        <v>42.044319999999999</v>
      </c>
      <c r="BL17" s="14">
        <f t="shared" si="43"/>
        <v>42.756139999999995</v>
      </c>
      <c r="BM17" s="14">
        <f t="shared" si="44"/>
        <v>43.55547</v>
      </c>
      <c r="BN17" s="14"/>
      <c r="BO17" s="14">
        <f t="shared" si="45"/>
        <v>169.71485999999999</v>
      </c>
    </row>
    <row r="18" spans="3:67" ht="18" customHeight="1" x14ac:dyDescent="0.25">
      <c r="E18" s="11" t="s">
        <v>27</v>
      </c>
      <c r="G18" s="3">
        <f>G17/G$11</f>
        <v>0.63885523600995608</v>
      </c>
      <c r="H18" s="3">
        <f t="shared" ref="H18:R18" si="59">H17/H$11</f>
        <v>0.64185868226784604</v>
      </c>
      <c r="I18" s="3">
        <f t="shared" si="59"/>
        <v>0.63814331535102309</v>
      </c>
      <c r="J18" s="3">
        <f t="shared" si="59"/>
        <v>0.63765204605213632</v>
      </c>
      <c r="K18" s="3">
        <f t="shared" si="59"/>
        <v>0.63903519258352814</v>
      </c>
      <c r="L18" s="3">
        <f t="shared" si="59"/>
        <v>0.63670435038222473</v>
      </c>
      <c r="M18" s="3">
        <f t="shared" si="59"/>
        <v>0.63863053244708778</v>
      </c>
      <c r="N18" s="3">
        <f t="shared" si="59"/>
        <v>0.63765286882270522</v>
      </c>
      <c r="O18" s="3">
        <f t="shared" si="59"/>
        <v>0.63714868553606263</v>
      </c>
      <c r="P18" s="3">
        <f t="shared" si="59"/>
        <v>0.6393251992240967</v>
      </c>
      <c r="Q18" s="3">
        <f t="shared" si="59"/>
        <v>0.63550643418431618</v>
      </c>
      <c r="R18" s="3">
        <f t="shared" si="59"/>
        <v>0.63723517620813108</v>
      </c>
      <c r="T18" s="3">
        <f t="shared" ref="T18" si="60">T17/T$11</f>
        <v>0.63960880975750634</v>
      </c>
      <c r="U18" s="3">
        <f t="shared" ref="U18" si="61">U17/U$11</f>
        <v>0.63779346618155786</v>
      </c>
      <c r="V18" s="3">
        <f t="shared" ref="V18" si="62">V17/V$11</f>
        <v>0.63780554860271954</v>
      </c>
      <c r="W18" s="3">
        <f t="shared" ref="W18" si="63">W17/W$11</f>
        <v>0.63734027725919618</v>
      </c>
      <c r="Y18" s="3">
        <f t="shared" ref="Y18" si="64">Y17/Y$11</f>
        <v>0.63811758571269417</v>
      </c>
      <c r="AB18" s="3">
        <f>AB17/AB$11</f>
        <v>0.64009112977193894</v>
      </c>
      <c r="AC18" s="3">
        <f t="shared" ref="AC18:AM18" si="65">AC17/AC$11</f>
        <v>0.64153974527722801</v>
      </c>
      <c r="AD18" s="3">
        <f t="shared" si="65"/>
        <v>0.63855660079890963</v>
      </c>
      <c r="AE18" s="3">
        <f t="shared" si="65"/>
        <v>0.64099882679180875</v>
      </c>
      <c r="AF18" s="3">
        <f t="shared" si="65"/>
        <v>0.64075920764034566</v>
      </c>
      <c r="AG18" s="3">
        <f t="shared" si="65"/>
        <v>0.64054845784169079</v>
      </c>
      <c r="AH18" s="3">
        <f t="shared" si="65"/>
        <v>0.64029307969826177</v>
      </c>
      <c r="AI18" s="3">
        <f t="shared" si="65"/>
        <v>0.64018585285170915</v>
      </c>
      <c r="AJ18" s="3">
        <f t="shared" si="65"/>
        <v>0.63993546412396707</v>
      </c>
      <c r="AK18" s="3">
        <f t="shared" si="65"/>
        <v>0.63986270329630668</v>
      </c>
      <c r="AL18" s="3">
        <f t="shared" si="65"/>
        <v>0.63973994696455339</v>
      </c>
      <c r="AM18" s="3">
        <f t="shared" si="65"/>
        <v>0.63967889148509494</v>
      </c>
      <c r="AO18" s="3">
        <f t="shared" ref="AO18:AR18" si="66">AO17/AO$11</f>
        <v>0.64006468467300115</v>
      </c>
      <c r="AP18" s="3">
        <f t="shared" si="66"/>
        <v>0.64076805822770466</v>
      </c>
      <c r="AQ18" s="3">
        <f t="shared" si="66"/>
        <v>0.64013744813954576</v>
      </c>
      <c r="AR18" s="3">
        <f t="shared" si="66"/>
        <v>0.6397601558756173</v>
      </c>
      <c r="AT18" s="3">
        <f t="shared" ref="AT18" si="67">AT17/AT$11</f>
        <v>0.64017935725455899</v>
      </c>
      <c r="AW18" s="3">
        <f>AW17/AW$11</f>
        <v>0.6419511530565748</v>
      </c>
      <c r="AX18" s="3">
        <f t="shared" ref="AX18:BH18" si="68">AX17/AX$11</f>
        <v>0.64551786314884707</v>
      </c>
      <c r="AY18" s="3">
        <f t="shared" si="68"/>
        <v>0.64496868136337748</v>
      </c>
      <c r="AZ18" s="3">
        <f t="shared" si="68"/>
        <v>0.64452631505959634</v>
      </c>
      <c r="BA18" s="3">
        <f t="shared" si="68"/>
        <v>0.64401032152515936</v>
      </c>
      <c r="BB18" s="3">
        <f t="shared" si="68"/>
        <v>0.64364345795887035</v>
      </c>
      <c r="BC18" s="3">
        <f t="shared" si="68"/>
        <v>0.64319141210113029</v>
      </c>
      <c r="BD18" s="3">
        <f t="shared" si="68"/>
        <v>0.64286890329856217</v>
      </c>
      <c r="BE18" s="3">
        <f t="shared" si="68"/>
        <v>0.64242756976361137</v>
      </c>
      <c r="BF18" s="3">
        <f t="shared" si="68"/>
        <v>0.64210247471745663</v>
      </c>
      <c r="BG18" s="3">
        <f t="shared" si="68"/>
        <v>0.64178793811289414</v>
      </c>
      <c r="BH18" s="3">
        <f t="shared" si="68"/>
        <v>0.6414715102341878</v>
      </c>
      <c r="BJ18" s="3">
        <f t="shared" ref="BJ18:BM18" si="69">BJ17/BJ$11</f>
        <v>0.64415136391210592</v>
      </c>
      <c r="BK18" s="3">
        <f t="shared" si="69"/>
        <v>0.64405831468299013</v>
      </c>
      <c r="BL18" s="3">
        <f t="shared" si="69"/>
        <v>0.64282767475636193</v>
      </c>
      <c r="BM18" s="3">
        <f t="shared" si="69"/>
        <v>0.6417858413742954</v>
      </c>
      <c r="BO18" s="3">
        <f t="shared" ref="BO18" si="70">BO17/BO$11</f>
        <v>0.64318627120301308</v>
      </c>
    </row>
    <row r="19" spans="3:67" ht="18" customHeight="1" x14ac:dyDescent="0.25"/>
    <row r="20" spans="3:67" ht="18" customHeight="1" x14ac:dyDescent="0.25">
      <c r="C20" s="7" t="s">
        <v>107</v>
      </c>
      <c r="G20" s="71">
        <f>'PPE and Other'!G9/1000</f>
        <v>1.5</v>
      </c>
      <c r="H20" s="71">
        <f>'PPE and Other'!H9/1000</f>
        <v>1.5</v>
      </c>
      <c r="I20" s="71">
        <f>'PPE and Other'!I9/1000</f>
        <v>1.5</v>
      </c>
      <c r="J20" s="71">
        <f>'PPE and Other'!J9/1000</f>
        <v>1.5</v>
      </c>
      <c r="K20" s="71">
        <f>'PPE and Other'!K9/1000</f>
        <v>1.5</v>
      </c>
      <c r="L20" s="71">
        <f>'PPE and Other'!L9/1000</f>
        <v>1.5</v>
      </c>
      <c r="M20" s="71">
        <f>'PPE and Other'!M9/1000</f>
        <v>1.5</v>
      </c>
      <c r="N20" s="71">
        <f>'PPE and Other'!N9/1000</f>
        <v>1.5</v>
      </c>
      <c r="O20" s="71">
        <f>'PPE and Other'!O9/1000</f>
        <v>1.5</v>
      </c>
      <c r="P20" s="71">
        <f>'PPE and Other'!P9/1000</f>
        <v>1.5</v>
      </c>
      <c r="Q20" s="71">
        <f>'PPE and Other'!Q9/1000</f>
        <v>1.5</v>
      </c>
      <c r="R20" s="71">
        <f>'PPE and Other'!R9/1000</f>
        <v>1.5</v>
      </c>
      <c r="T20" s="14">
        <f t="shared" ref="T20:T21" si="71">SUM(G20:I20)</f>
        <v>4.5</v>
      </c>
      <c r="U20" s="14">
        <f t="shared" ref="U20:U21" si="72">SUM(J20:L20)</f>
        <v>4.5</v>
      </c>
      <c r="V20" s="14">
        <f t="shared" ref="V20:V21" si="73">SUM(M20:O20)</f>
        <v>4.5</v>
      </c>
      <c r="W20" s="14">
        <f t="shared" ref="W20:W21" si="74">SUM(P20:R20)</f>
        <v>4.5</v>
      </c>
      <c r="X20" s="14"/>
      <c r="Y20" s="14">
        <f t="shared" ref="Y20:Y21" si="75">SUM(G20:R20)</f>
        <v>18</v>
      </c>
      <c r="AB20" s="71">
        <f>'PPE and Other'!AB9/1000</f>
        <v>1.7023809523809526</v>
      </c>
      <c r="AC20" s="71">
        <f>'PPE and Other'!AC9/1000</f>
        <v>1.7023809523809526</v>
      </c>
      <c r="AD20" s="71">
        <f>'PPE and Other'!AD9/1000</f>
        <v>1.7023809523809526</v>
      </c>
      <c r="AE20" s="71">
        <f>'PPE and Other'!AE9/1000</f>
        <v>1.8214285714285714</v>
      </c>
      <c r="AF20" s="71">
        <f>'PPE and Other'!AF9/1000</f>
        <v>1.8214285714285714</v>
      </c>
      <c r="AG20" s="71">
        <f>'PPE and Other'!AG9/1000</f>
        <v>1.8214285714285714</v>
      </c>
      <c r="AH20" s="71">
        <f>'PPE and Other'!AH9/1000</f>
        <v>1.9404761904761905</v>
      </c>
      <c r="AI20" s="71">
        <f>'PPE and Other'!AI9/1000</f>
        <v>1.9404761904761905</v>
      </c>
      <c r="AJ20" s="71">
        <f>'PPE and Other'!AJ9/1000</f>
        <v>1.9404761904761905</v>
      </c>
      <c r="AK20" s="71">
        <f>'PPE and Other'!AK9/1000</f>
        <v>2.0595238095238093</v>
      </c>
      <c r="AL20" s="71">
        <f>'PPE and Other'!AL9/1000</f>
        <v>2.0595238095238093</v>
      </c>
      <c r="AM20" s="71">
        <f>'PPE and Other'!AM9/1000</f>
        <v>2.0595238095238093</v>
      </c>
      <c r="AO20" s="14">
        <f t="shared" ref="AO20:AO21" si="76">SUM(AB20:AD20)</f>
        <v>5.1071428571428577</v>
      </c>
      <c r="AP20" s="14">
        <f t="shared" ref="AP20:AP21" si="77">SUM(AE20:AG20)</f>
        <v>5.4642857142857144</v>
      </c>
      <c r="AQ20" s="14">
        <f t="shared" ref="AQ20:AQ21" si="78">SUM(AH20:AJ20)</f>
        <v>5.8214285714285712</v>
      </c>
      <c r="AR20" s="14">
        <f t="shared" ref="AR20:AR21" si="79">SUM(AK20:AM20)</f>
        <v>6.1785714285714279</v>
      </c>
      <c r="AS20" s="14"/>
      <c r="AT20" s="14">
        <f t="shared" ref="AT20:AT21" si="80">SUM(AB20:AM20)</f>
        <v>22.571428571428573</v>
      </c>
      <c r="AW20" s="71">
        <f>'PPE and Other'!AW9/1000</f>
        <v>2.0952380952380949</v>
      </c>
      <c r="AX20" s="71">
        <f>'PPE and Other'!AX9/1000</f>
        <v>2.0952380952380949</v>
      </c>
      <c r="AY20" s="71">
        <f>'PPE and Other'!AY9/1000</f>
        <v>2.0952380952380949</v>
      </c>
      <c r="AZ20" s="71">
        <f>'PPE and Other'!AZ9/1000</f>
        <v>2.2142857142857144</v>
      </c>
      <c r="BA20" s="71">
        <f>'PPE and Other'!BA9/1000</f>
        <v>2.2142857142857144</v>
      </c>
      <c r="BB20" s="71">
        <f>'PPE and Other'!BB9/1000</f>
        <v>2.2142857142857144</v>
      </c>
      <c r="BC20" s="71">
        <f>'PPE and Other'!BC9/1000</f>
        <v>2.333333333333333</v>
      </c>
      <c r="BD20" s="71">
        <f>'PPE and Other'!BD9/1000</f>
        <v>2.333333333333333</v>
      </c>
      <c r="BE20" s="71">
        <f>'PPE and Other'!BE9/1000</f>
        <v>2.333333333333333</v>
      </c>
      <c r="BF20" s="71">
        <f>'PPE and Other'!BF9/1000</f>
        <v>2.4523809523809521</v>
      </c>
      <c r="BG20" s="71">
        <f>'PPE and Other'!BG9/1000</f>
        <v>2.4523809523809521</v>
      </c>
      <c r="BH20" s="71">
        <f>'PPE and Other'!BH9/1000</f>
        <v>2.4523809523809521</v>
      </c>
      <c r="BJ20" s="14">
        <f t="shared" ref="BJ20:BJ21" si="81">SUM(AW20:AY20)</f>
        <v>6.2857142857142847</v>
      </c>
      <c r="BK20" s="14">
        <f t="shared" ref="BK20:BK21" si="82">SUM(AZ20:BB20)</f>
        <v>6.6428571428571432</v>
      </c>
      <c r="BL20" s="14">
        <f t="shared" ref="BL20:BL21" si="83">SUM(BC20:BE20)</f>
        <v>6.9999999999999991</v>
      </c>
      <c r="BM20" s="14">
        <f t="shared" ref="BM20:BM21" si="84">SUM(BF20:BH20)</f>
        <v>7.3571428571428559</v>
      </c>
      <c r="BN20" s="14"/>
      <c r="BO20" s="14">
        <f t="shared" ref="BO20:BO21" si="85">SUM(AW20:BH20)</f>
        <v>27.285714285714285</v>
      </c>
    </row>
    <row r="21" spans="3:67" ht="18" customHeight="1" x14ac:dyDescent="0.25">
      <c r="C21" s="7" t="s">
        <v>108</v>
      </c>
      <c r="G21" s="71">
        <f>'PPE and Other'!G13/1000</f>
        <v>1</v>
      </c>
      <c r="H21" s="71">
        <f>'PPE and Other'!H13/1000</f>
        <v>1</v>
      </c>
      <c r="I21" s="71">
        <f>'PPE and Other'!I13/1000</f>
        <v>1</v>
      </c>
      <c r="J21" s="71">
        <f>'PPE and Other'!J13/1000</f>
        <v>1</v>
      </c>
      <c r="K21" s="71">
        <f>'PPE and Other'!K13/1000</f>
        <v>1</v>
      </c>
      <c r="L21" s="71">
        <f>'PPE and Other'!L13/1000</f>
        <v>1</v>
      </c>
      <c r="M21" s="71">
        <f>'PPE and Other'!M13/1000</f>
        <v>1</v>
      </c>
      <c r="N21" s="71">
        <f>'PPE and Other'!N13/1000</f>
        <v>1</v>
      </c>
      <c r="O21" s="71">
        <f>'PPE and Other'!O13/1000</f>
        <v>1</v>
      </c>
      <c r="P21" s="71">
        <f>'PPE and Other'!P13/1000</f>
        <v>1</v>
      </c>
      <c r="Q21" s="71">
        <f>'PPE and Other'!Q13/1000</f>
        <v>1</v>
      </c>
      <c r="R21" s="71">
        <f>'PPE and Other'!R13/1000</f>
        <v>1</v>
      </c>
      <c r="T21" s="14">
        <f t="shared" si="71"/>
        <v>3</v>
      </c>
      <c r="U21" s="14">
        <f t="shared" si="72"/>
        <v>3</v>
      </c>
      <c r="V21" s="14">
        <f t="shared" si="73"/>
        <v>3</v>
      </c>
      <c r="W21" s="14">
        <f t="shared" si="74"/>
        <v>3</v>
      </c>
      <c r="X21" s="14"/>
      <c r="Y21" s="14">
        <f t="shared" si="75"/>
        <v>12</v>
      </c>
      <c r="AB21" s="71">
        <f>'PPE and Other'!AB13/1000</f>
        <v>1</v>
      </c>
      <c r="AC21" s="71">
        <f>'PPE and Other'!AC13/1000</f>
        <v>1</v>
      </c>
      <c r="AD21" s="71">
        <f>'PPE and Other'!AD13/1000</f>
        <v>1</v>
      </c>
      <c r="AE21" s="71">
        <f>'PPE and Other'!AE13/1000</f>
        <v>1</v>
      </c>
      <c r="AF21" s="71">
        <f>'PPE and Other'!AF13/1000</f>
        <v>1</v>
      </c>
      <c r="AG21" s="71">
        <f>'PPE and Other'!AG13/1000</f>
        <v>1</v>
      </c>
      <c r="AH21" s="71">
        <f>'PPE and Other'!AH13/1000</f>
        <v>1</v>
      </c>
      <c r="AI21" s="71">
        <f>'PPE and Other'!AI13/1000</f>
        <v>1</v>
      </c>
      <c r="AJ21" s="71">
        <f>'PPE and Other'!AJ13/1000</f>
        <v>1</v>
      </c>
      <c r="AK21" s="71">
        <f>'PPE and Other'!AK13/1000</f>
        <v>1</v>
      </c>
      <c r="AL21" s="71">
        <f>'PPE and Other'!AL13/1000</f>
        <v>1</v>
      </c>
      <c r="AM21" s="71">
        <f>'PPE and Other'!AM13/1000</f>
        <v>1</v>
      </c>
      <c r="AO21" s="14">
        <f t="shared" si="76"/>
        <v>3</v>
      </c>
      <c r="AP21" s="14">
        <f t="shared" si="77"/>
        <v>3</v>
      </c>
      <c r="AQ21" s="14">
        <f t="shared" si="78"/>
        <v>3</v>
      </c>
      <c r="AR21" s="14">
        <f t="shared" si="79"/>
        <v>3</v>
      </c>
      <c r="AS21" s="14"/>
      <c r="AT21" s="14">
        <f t="shared" si="80"/>
        <v>12</v>
      </c>
      <c r="AW21" s="71">
        <f>'PPE and Other'!AW13/1000</f>
        <v>1</v>
      </c>
      <c r="AX21" s="71">
        <f>'PPE and Other'!AX13/1000</f>
        <v>1</v>
      </c>
      <c r="AY21" s="71">
        <f>'PPE and Other'!AY13/1000</f>
        <v>1</v>
      </c>
      <c r="AZ21" s="71">
        <f>'PPE and Other'!AZ13/1000</f>
        <v>1</v>
      </c>
      <c r="BA21" s="71">
        <f>'PPE and Other'!BA13/1000</f>
        <v>1</v>
      </c>
      <c r="BB21" s="71">
        <f>'PPE and Other'!BB13/1000</f>
        <v>1</v>
      </c>
      <c r="BC21" s="71">
        <f>'PPE and Other'!BC13/1000</f>
        <v>1</v>
      </c>
      <c r="BD21" s="71">
        <f>'PPE and Other'!BD13/1000</f>
        <v>1</v>
      </c>
      <c r="BE21" s="71">
        <f>'PPE and Other'!BE13/1000</f>
        <v>1</v>
      </c>
      <c r="BF21" s="71">
        <f>'PPE and Other'!BF13/1000</f>
        <v>1</v>
      </c>
      <c r="BG21" s="71">
        <f>'PPE and Other'!BG13/1000</f>
        <v>1</v>
      </c>
      <c r="BH21" s="71">
        <f>'PPE and Other'!BH13/1000</f>
        <v>1</v>
      </c>
      <c r="BJ21" s="14">
        <f t="shared" si="81"/>
        <v>3</v>
      </c>
      <c r="BK21" s="14">
        <f t="shared" si="82"/>
        <v>3</v>
      </c>
      <c r="BL21" s="14">
        <f t="shared" si="83"/>
        <v>3</v>
      </c>
      <c r="BM21" s="14">
        <f t="shared" si="84"/>
        <v>3</v>
      </c>
      <c r="BN21" s="14"/>
      <c r="BO21" s="14">
        <f t="shared" si="85"/>
        <v>12</v>
      </c>
    </row>
    <row r="22" spans="3:67" ht="18" customHeight="1" x14ac:dyDescent="0.25"/>
    <row r="23" spans="3:67" ht="18" customHeight="1" x14ac:dyDescent="0.25">
      <c r="C23" s="7" t="s">
        <v>73</v>
      </c>
      <c r="G23" s="14">
        <f>G17-SUM(G20:G21)</f>
        <v>7.3709296999999996</v>
      </c>
      <c r="H23" s="14">
        <f t="shared" ref="H23:R23" si="86">H17-SUM(H20:H21)</f>
        <v>7.3792465999999983</v>
      </c>
      <c r="I23" s="14">
        <f t="shared" si="86"/>
        <v>7.5090459999999997</v>
      </c>
      <c r="J23" s="14">
        <f t="shared" si="86"/>
        <v>7.5930609999999987</v>
      </c>
      <c r="K23" s="14">
        <f t="shared" si="86"/>
        <v>7.6332954999999991</v>
      </c>
      <c r="L23" s="14">
        <f t="shared" si="86"/>
        <v>7.7024459000000007</v>
      </c>
      <c r="M23" s="14">
        <f t="shared" si="86"/>
        <v>7.7356932</v>
      </c>
      <c r="N23" s="14">
        <f t="shared" si="86"/>
        <v>7.8527673999999994</v>
      </c>
      <c r="O23" s="14">
        <f t="shared" si="86"/>
        <v>7.9211664999999982</v>
      </c>
      <c r="P23" s="14">
        <f t="shared" si="86"/>
        <v>7.9686064999999999</v>
      </c>
      <c r="Q23" s="14">
        <f t="shared" si="86"/>
        <v>8.1548086000000009</v>
      </c>
      <c r="R23" s="14">
        <f t="shared" si="86"/>
        <v>8.1472599999999993</v>
      </c>
      <c r="S23" s="14"/>
      <c r="T23" s="14">
        <f t="shared" ref="T23" si="87">SUM(G23:I23)</f>
        <v>22.259222299999998</v>
      </c>
      <c r="U23" s="14">
        <f t="shared" ref="U23" si="88">SUM(J23:L23)</f>
        <v>22.928802399999999</v>
      </c>
      <c r="V23" s="14">
        <f t="shared" ref="V23" si="89">SUM(M23:O23)</f>
        <v>23.509627099999996</v>
      </c>
      <c r="W23" s="14">
        <f t="shared" ref="W23" si="90">SUM(P23:R23)</f>
        <v>24.270675100000002</v>
      </c>
      <c r="X23" s="14"/>
      <c r="Y23" s="14">
        <f t="shared" ref="Y23" si="91">SUM(G23:R23)</f>
        <v>92.96832689999998</v>
      </c>
      <c r="AB23" s="14">
        <f>AB17-SUM(AB20:AB21)</f>
        <v>9.0167736476190452</v>
      </c>
      <c r="AC23" s="14">
        <f t="shared" ref="AC23:AM23" si="92">AC17-SUM(AC20:AC21)</f>
        <v>9.198273447619048</v>
      </c>
      <c r="AD23" s="14">
        <f t="shared" si="92"/>
        <v>9.0885621476190472</v>
      </c>
      <c r="AE23" s="14">
        <f t="shared" si="92"/>
        <v>9.198581428571428</v>
      </c>
      <c r="AF23" s="14">
        <f t="shared" si="92"/>
        <v>9.2585164285714274</v>
      </c>
      <c r="AG23" s="14">
        <f t="shared" si="92"/>
        <v>9.3143064285714257</v>
      </c>
      <c r="AH23" s="14">
        <f t="shared" si="92"/>
        <v>9.2611088095238081</v>
      </c>
      <c r="AI23" s="14">
        <f t="shared" si="92"/>
        <v>9.3291338095238103</v>
      </c>
      <c r="AJ23" s="14">
        <f t="shared" si="92"/>
        <v>9.3949838095238114</v>
      </c>
      <c r="AK23" s="14">
        <f t="shared" si="92"/>
        <v>9.3512211904761884</v>
      </c>
      <c r="AL23" s="14">
        <f t="shared" si="92"/>
        <v>9.4251611904761887</v>
      </c>
      <c r="AM23" s="14">
        <f t="shared" si="92"/>
        <v>9.4926711904761909</v>
      </c>
      <c r="AN23" s="14"/>
      <c r="AO23" s="14">
        <f t="shared" ref="AO23" si="93">SUM(AB23:AD23)</f>
        <v>27.303609242857139</v>
      </c>
      <c r="AP23" s="14">
        <f t="shared" ref="AP23" si="94">SUM(AE23:AG23)</f>
        <v>27.771404285714283</v>
      </c>
      <c r="AQ23" s="14">
        <f t="shared" ref="AQ23" si="95">SUM(AH23:AJ23)</f>
        <v>27.98522642857143</v>
      </c>
      <c r="AR23" s="14">
        <f t="shared" ref="AR23" si="96">SUM(AK23:AM23)</f>
        <v>28.269053571428568</v>
      </c>
      <c r="AS23" s="14"/>
      <c r="AT23" s="14">
        <f t="shared" ref="AT23" si="97">SUM(AB23:AM23)</f>
        <v>111.32929352857141</v>
      </c>
      <c r="AW23" s="14">
        <f>AW17-SUM(AW20:AW21)</f>
        <v>10.569911904761906</v>
      </c>
      <c r="AX23" s="14">
        <f t="shared" ref="AX23:BH23" si="98">AX17-SUM(AX20:AX21)</f>
        <v>10.723491904761904</v>
      </c>
      <c r="AY23" s="14">
        <f t="shared" si="98"/>
        <v>10.779811904761905</v>
      </c>
      <c r="AZ23" s="14">
        <f t="shared" si="98"/>
        <v>10.728784285714287</v>
      </c>
      <c r="BA23" s="14">
        <f t="shared" si="98"/>
        <v>10.799604285714285</v>
      </c>
      <c r="BB23" s="14">
        <f t="shared" si="98"/>
        <v>10.873074285714285</v>
      </c>
      <c r="BC23" s="14">
        <f t="shared" si="98"/>
        <v>10.836816666666667</v>
      </c>
      <c r="BD23" s="14">
        <f t="shared" si="98"/>
        <v>10.918266666666668</v>
      </c>
      <c r="BE23" s="14">
        <f t="shared" si="98"/>
        <v>11.001056666666663</v>
      </c>
      <c r="BF23" s="14">
        <f t="shared" si="98"/>
        <v>10.969979047619049</v>
      </c>
      <c r="BG23" s="14">
        <f t="shared" si="98"/>
        <v>11.070189047619049</v>
      </c>
      <c r="BH23" s="14">
        <f t="shared" si="98"/>
        <v>11.158159047619048</v>
      </c>
      <c r="BI23" s="14"/>
      <c r="BJ23" s="14">
        <f t="shared" ref="BJ23" si="99">SUM(AW23:AY23)</f>
        <v>32.073215714285716</v>
      </c>
      <c r="BK23" s="14">
        <f t="shared" ref="BK23" si="100">SUM(AZ23:BB23)</f>
        <v>32.40146285714286</v>
      </c>
      <c r="BL23" s="14">
        <f t="shared" ref="BL23" si="101">SUM(BC23:BE23)</f>
        <v>32.756140000000002</v>
      </c>
      <c r="BM23" s="14">
        <f t="shared" ref="BM23" si="102">SUM(BF23:BH23)</f>
        <v>33.198327142857146</v>
      </c>
      <c r="BN23" s="14"/>
      <c r="BO23" s="14">
        <f t="shared" ref="BO23" si="103">SUM(AW23:BH23)</f>
        <v>130.42914571428571</v>
      </c>
    </row>
    <row r="24" spans="3:67" ht="18" customHeight="1" x14ac:dyDescent="0.25">
      <c r="E24" s="11" t="s">
        <v>27</v>
      </c>
      <c r="G24" s="3">
        <f>G23/G$11</f>
        <v>0.47705304122531583</v>
      </c>
      <c r="H24" s="3">
        <f t="shared" ref="H24:R24" si="104">H23/H$11</f>
        <v>0.47943266228474174</v>
      </c>
      <c r="I24" s="3">
        <f t="shared" si="104"/>
        <v>0.47875167219366749</v>
      </c>
      <c r="J24" s="3">
        <f t="shared" si="104"/>
        <v>0.47970886953409669</v>
      </c>
      <c r="K24" s="3">
        <f t="shared" si="104"/>
        <v>0.48137789526511676</v>
      </c>
      <c r="L24" s="3">
        <f t="shared" si="104"/>
        <v>0.48068677464035664</v>
      </c>
      <c r="M24" s="3">
        <f t="shared" si="104"/>
        <v>0.48264927158654147</v>
      </c>
      <c r="N24" s="3">
        <f t="shared" si="104"/>
        <v>0.48367160850222674</v>
      </c>
      <c r="O24" s="3">
        <f t="shared" si="104"/>
        <v>0.48429902961317178</v>
      </c>
      <c r="P24" s="3">
        <f t="shared" si="104"/>
        <v>0.48664843197143109</v>
      </c>
      <c r="Q24" s="3">
        <f t="shared" si="104"/>
        <v>0.4863938461401921</v>
      </c>
      <c r="R24" s="3">
        <f t="shared" si="104"/>
        <v>0.48761095922457592</v>
      </c>
      <c r="T24" s="3">
        <f t="shared" ref="T24:W24" si="105">T23/T$11</f>
        <v>0.47841286099169134</v>
      </c>
      <c r="U24" s="3">
        <f t="shared" si="105"/>
        <v>0.48059204453238757</v>
      </c>
      <c r="V24" s="3">
        <f t="shared" si="105"/>
        <v>0.48354566024306894</v>
      </c>
      <c r="W24" s="3">
        <f t="shared" si="105"/>
        <v>0.48688542968675752</v>
      </c>
      <c r="Y24" s="3">
        <f t="shared" ref="Y24" si="106">Y23/Y$11</f>
        <v>0.48243906219379895</v>
      </c>
      <c r="AB24" s="3">
        <f>AB23/AB$11</f>
        <v>0.49248917929645902</v>
      </c>
      <c r="AC24" s="3">
        <f t="shared" ref="AC24:AM24" si="107">AC23/AC$11</f>
        <v>0.49585995914441594</v>
      </c>
      <c r="AD24" s="3">
        <f t="shared" si="107"/>
        <v>0.49220501718248955</v>
      </c>
      <c r="AE24" s="3">
        <f t="shared" si="107"/>
        <v>0.49053868539736706</v>
      </c>
      <c r="AF24" s="3">
        <f t="shared" si="107"/>
        <v>0.4911015448080725</v>
      </c>
      <c r="AG24" s="3">
        <f t="shared" si="107"/>
        <v>0.49162779334637535</v>
      </c>
      <c r="AH24" s="3">
        <f t="shared" si="107"/>
        <v>0.48598799918786795</v>
      </c>
      <c r="AI24" s="3">
        <f t="shared" si="107"/>
        <v>0.48676196588299991</v>
      </c>
      <c r="AJ24" s="3">
        <f t="shared" si="107"/>
        <v>0.48739028172316035</v>
      </c>
      <c r="AK24" s="3">
        <f t="shared" si="107"/>
        <v>0.48212236010487697</v>
      </c>
      <c r="AL24" s="3">
        <f t="shared" si="107"/>
        <v>0.48296389697678427</v>
      </c>
      <c r="AM24" s="3">
        <f t="shared" si="107"/>
        <v>0.48376091865656223</v>
      </c>
      <c r="AO24" s="3">
        <f t="shared" ref="AO24:AR24" si="108">AO23/AO$11</f>
        <v>0.49352456539504558</v>
      </c>
      <c r="AP24" s="3">
        <f t="shared" si="108"/>
        <v>0.49109120865129657</v>
      </c>
      <c r="AQ24" s="3">
        <f t="shared" si="108"/>
        <v>0.48671609608624006</v>
      </c>
      <c r="AR24" s="3">
        <f t="shared" si="108"/>
        <v>0.48295223313396557</v>
      </c>
      <c r="AT24" s="3">
        <f t="shared" ref="AT24" si="109">AT23/AT$11</f>
        <v>0.48848775077258505</v>
      </c>
      <c r="AW24" s="3">
        <f>AW23/AW$11</f>
        <v>0.49654538259501879</v>
      </c>
      <c r="AX24" s="3">
        <f t="shared" ref="AX24:BH24" si="110">AX23/AX$11</f>
        <v>0.50092921562660708</v>
      </c>
      <c r="AY24" s="3">
        <f t="shared" si="110"/>
        <v>0.50108944252882148</v>
      </c>
      <c r="AZ24" s="3">
        <f t="shared" si="110"/>
        <v>0.49594413574203761</v>
      </c>
      <c r="BA24" s="3">
        <f t="shared" si="110"/>
        <v>0.49629736128850344</v>
      </c>
      <c r="BB24" s="3">
        <f t="shared" si="110"/>
        <v>0.49678457368171303</v>
      </c>
      <c r="BC24" s="3">
        <f t="shared" si="110"/>
        <v>0.49188945879291307</v>
      </c>
      <c r="BD24" s="3">
        <f t="shared" si="110"/>
        <v>0.49250709519781982</v>
      </c>
      <c r="BE24" s="3">
        <f t="shared" si="110"/>
        <v>0.49303682257831982</v>
      </c>
      <c r="BF24" s="3">
        <f t="shared" si="110"/>
        <v>0.48839792475536864</v>
      </c>
      <c r="BG24" s="3">
        <f t="shared" si="110"/>
        <v>0.4892187679860639</v>
      </c>
      <c r="BH24" s="3">
        <f t="shared" si="110"/>
        <v>0.48989572840630508</v>
      </c>
      <c r="BJ24" s="3">
        <f t="shared" ref="BJ24:BM24" si="111">BJ23/BJ$11</f>
        <v>0.49952950057954432</v>
      </c>
      <c r="BK24" s="3">
        <f t="shared" si="111"/>
        <v>0.49634365738427766</v>
      </c>
      <c r="BL24" s="3">
        <f t="shared" si="111"/>
        <v>0.49248022179256268</v>
      </c>
      <c r="BM24" s="3">
        <f t="shared" si="111"/>
        <v>0.48917429470047463</v>
      </c>
      <c r="BO24" s="3">
        <f t="shared" ref="BO24" si="112">BO23/BO$11</f>
        <v>0.49430106407986835</v>
      </c>
    </row>
    <row r="25" spans="3:67" ht="18" customHeight="1" x14ac:dyDescent="0.25"/>
    <row r="26" spans="3:67" ht="18" customHeight="1" x14ac:dyDescent="0.25">
      <c r="C26" s="7" t="s">
        <v>83</v>
      </c>
    </row>
    <row r="27" spans="3:67" ht="18" customHeight="1" x14ac:dyDescent="0.25">
      <c r="D27" s="7" t="s">
        <v>69</v>
      </c>
      <c r="G27" s="14">
        <f>Marketing!G7/1000</f>
        <v>1.389875</v>
      </c>
      <c r="H27" s="14">
        <f>Marketing!H7/1000</f>
        <v>1.389875</v>
      </c>
      <c r="I27" s="14">
        <f>Marketing!I7/1000</f>
        <v>1.389875</v>
      </c>
      <c r="J27" s="14">
        <f>Marketing!J7/1000</f>
        <v>1.389875</v>
      </c>
      <c r="K27" s="14">
        <f>Marketing!K7/1000</f>
        <v>1.389875</v>
      </c>
      <c r="L27" s="14">
        <f>Marketing!L7/1000</f>
        <v>1.389875</v>
      </c>
      <c r="M27" s="14">
        <f>Marketing!M7/1000</f>
        <v>1.3924812500000001</v>
      </c>
      <c r="N27" s="14">
        <f>Marketing!N7/1000</f>
        <v>1.3924812500000001</v>
      </c>
      <c r="O27" s="14">
        <f>Marketing!O7/1000</f>
        <v>1.3924812500000001</v>
      </c>
      <c r="P27" s="14">
        <f>Marketing!P7/1000</f>
        <v>1.3924812500000001</v>
      </c>
      <c r="Q27" s="14">
        <f>Marketing!Q7/1000</f>
        <v>1.3924812500000001</v>
      </c>
      <c r="R27" s="14">
        <f>Marketing!R7/1000</f>
        <v>1.3924812500000001</v>
      </c>
      <c r="T27" s="14">
        <f t="shared" ref="T27" si="113">SUM(G27:I27)</f>
        <v>4.1696249999999999</v>
      </c>
      <c r="U27" s="14">
        <f t="shared" ref="U27" si="114">SUM(J27:L27)</f>
        <v>4.1696249999999999</v>
      </c>
      <c r="V27" s="14">
        <f t="shared" ref="V27" si="115">SUM(M27:O27)</f>
        <v>4.1774437500000001</v>
      </c>
      <c r="W27" s="14">
        <f t="shared" ref="W27" si="116">SUM(P27:R27)</f>
        <v>4.1774437500000001</v>
      </c>
      <c r="X27" s="14"/>
      <c r="Y27" s="14">
        <f t="shared" ref="Y27" si="117">SUM(G27:R27)</f>
        <v>16.694137499999997</v>
      </c>
      <c r="AB27" s="14">
        <f>Marketing!AB7/1000</f>
        <v>1.7048062500000001</v>
      </c>
      <c r="AC27" s="14">
        <f>Marketing!AC7/1000</f>
        <v>1.7048062500000001</v>
      </c>
      <c r="AD27" s="14">
        <f>Marketing!AD7/1000</f>
        <v>1.7048062500000001</v>
      </c>
      <c r="AE27" s="14">
        <f>Marketing!AE7/1000</f>
        <v>1.7048062500000001</v>
      </c>
      <c r="AF27" s="14">
        <f>Marketing!AF7/1000</f>
        <v>1.7048062500000001</v>
      </c>
      <c r="AG27" s="14">
        <f>Marketing!AG7/1000</f>
        <v>1.7048062500000001</v>
      </c>
      <c r="AH27" s="14">
        <f>Marketing!AH7/1000</f>
        <v>1.7083404375</v>
      </c>
      <c r="AI27" s="14">
        <f>Marketing!AI7/1000</f>
        <v>1.7083404375</v>
      </c>
      <c r="AJ27" s="14">
        <f>Marketing!AJ7/1000</f>
        <v>1.7083404375</v>
      </c>
      <c r="AK27" s="14">
        <f>Marketing!AK7/1000</f>
        <v>1.7083404375</v>
      </c>
      <c r="AL27" s="14">
        <f>Marketing!AL7/1000</f>
        <v>1.7083404375</v>
      </c>
      <c r="AM27" s="14">
        <f>Marketing!AM7/1000</f>
        <v>1.7083404375</v>
      </c>
      <c r="AO27" s="14">
        <f t="shared" ref="AO27:AO29" si="118">SUM(AB27:AD27)</f>
        <v>5.1144187500000005</v>
      </c>
      <c r="AP27" s="14">
        <f t="shared" ref="AP27:AP29" si="119">SUM(AE27:AG27)</f>
        <v>5.1144187500000005</v>
      </c>
      <c r="AQ27" s="14">
        <f t="shared" ref="AQ27:AQ29" si="120">SUM(AH27:AJ27)</f>
        <v>5.1250213124999995</v>
      </c>
      <c r="AR27" s="14">
        <f t="shared" ref="AR27:AR29" si="121">SUM(AK27:AM27)</f>
        <v>5.1250213124999995</v>
      </c>
      <c r="AS27" s="14"/>
      <c r="AT27" s="14">
        <f t="shared" ref="AT27:AT29" si="122">SUM(AB27:AM27)</f>
        <v>20.478880125</v>
      </c>
      <c r="AW27" s="14">
        <f>Marketing!AW7/1000</f>
        <v>1.9059151875000002</v>
      </c>
      <c r="AX27" s="14">
        <f>Marketing!AX7/1000</f>
        <v>1.9059151875000002</v>
      </c>
      <c r="AY27" s="14">
        <f>Marketing!AY7/1000</f>
        <v>1.9059151875000002</v>
      </c>
      <c r="AZ27" s="14">
        <f>Marketing!AZ7/1000</f>
        <v>1.9059151875000002</v>
      </c>
      <c r="BA27" s="14">
        <f>Marketing!BA7/1000</f>
        <v>1.9059151875000002</v>
      </c>
      <c r="BB27" s="14">
        <f>Marketing!BB7/1000</f>
        <v>1.9059151875000002</v>
      </c>
      <c r="BC27" s="14">
        <f>Marketing!BC7/1000</f>
        <v>1.9104306431250002</v>
      </c>
      <c r="BD27" s="14">
        <f>Marketing!BD7/1000</f>
        <v>1.9104306431250002</v>
      </c>
      <c r="BE27" s="14">
        <f>Marketing!BE7/1000</f>
        <v>1.9104306431250002</v>
      </c>
      <c r="BF27" s="14">
        <f>Marketing!BF7/1000</f>
        <v>1.9104306431250002</v>
      </c>
      <c r="BG27" s="14">
        <f>Marketing!BG7/1000</f>
        <v>1.9104306431250002</v>
      </c>
      <c r="BH27" s="14">
        <f>Marketing!BH7/1000</f>
        <v>1.9104306431250002</v>
      </c>
      <c r="BJ27" s="14">
        <f t="shared" ref="BJ27:BJ29" si="123">SUM(AW27:AY27)</f>
        <v>5.7177455625000011</v>
      </c>
      <c r="BK27" s="14">
        <f t="shared" ref="BK27:BK29" si="124">SUM(AZ27:BB27)</f>
        <v>5.7177455625000011</v>
      </c>
      <c r="BL27" s="14">
        <f t="shared" ref="BL27:BL29" si="125">SUM(BC27:BE27)</f>
        <v>5.7312919293750006</v>
      </c>
      <c r="BM27" s="14">
        <f t="shared" ref="BM27:BM29" si="126">SUM(BF27:BH27)</f>
        <v>5.7312919293750006</v>
      </c>
      <c r="BN27" s="14"/>
      <c r="BO27" s="14">
        <f t="shared" ref="BO27:BO29" si="127">SUM(AW27:BH27)</f>
        <v>22.898074983750003</v>
      </c>
    </row>
    <row r="28" spans="3:67" ht="18" customHeight="1" x14ac:dyDescent="0.25">
      <c r="D28" s="7" t="s">
        <v>70</v>
      </c>
      <c r="G28" s="14">
        <f>Sales!G7/1000</f>
        <v>1.7700904352</v>
      </c>
      <c r="H28" s="14">
        <f>Sales!H7/1000</f>
        <v>1.7691409616</v>
      </c>
      <c r="I28" s="14">
        <f>Sales!I7/1000</f>
        <v>1.7738291856000001</v>
      </c>
      <c r="J28" s="14">
        <f>Sales!J7/1000</f>
        <v>1.7761306384</v>
      </c>
      <c r="K28" s="14">
        <f>Sales!K7/1000</f>
        <v>1.7765898656000001</v>
      </c>
      <c r="L28" s="14">
        <f>Sales!L7/1000</f>
        <v>1.7792563711999998</v>
      </c>
      <c r="M28" s="14">
        <f>Sales!M7/1000</f>
        <v>1.8003723107999998</v>
      </c>
      <c r="N28" s="14">
        <f>Sales!N7/1000</f>
        <v>1.8037031204</v>
      </c>
      <c r="O28" s="14">
        <f>Sales!O7/1000</f>
        <v>1.8056263108000001</v>
      </c>
      <c r="P28" s="14">
        <f>Sales!P7/1000</f>
        <v>1.8059226500000001</v>
      </c>
      <c r="Q28" s="14">
        <f>Sales!Q7/1000</f>
        <v>1.8121849267999999</v>
      </c>
      <c r="R28" s="14">
        <f>Sales!R7/1000</f>
        <v>1.8112676532</v>
      </c>
      <c r="T28" s="14">
        <f t="shared" ref="T28:T29" si="128">SUM(G28:I28)</f>
        <v>5.3130605824000003</v>
      </c>
      <c r="U28" s="14">
        <f t="shared" ref="U28:U29" si="129">SUM(J28:L28)</f>
        <v>5.3319768751999996</v>
      </c>
      <c r="V28" s="14">
        <f t="shared" ref="V28:V29" si="130">SUM(M28:O28)</f>
        <v>5.4097017420000002</v>
      </c>
      <c r="W28" s="14">
        <f t="shared" ref="W28:W29" si="131">SUM(P28:R28)</f>
        <v>5.4293752299999998</v>
      </c>
      <c r="X28" s="14"/>
      <c r="Y28" s="14">
        <f t="shared" ref="Y28:Y29" si="132">SUM(G28:R28)</f>
        <v>21.484114429600002</v>
      </c>
      <c r="AB28" s="14">
        <f>Sales!AB7/1000</f>
        <v>2.2706276920000001</v>
      </c>
      <c r="AC28" s="14">
        <f>Sales!AC7/1000</f>
        <v>2.275459122</v>
      </c>
      <c r="AD28" s="14">
        <f>Sales!AD7/1000</f>
        <v>2.2737561080000002</v>
      </c>
      <c r="AE28" s="14">
        <f>Sales!AE7/1000</f>
        <v>2.2794962500000002</v>
      </c>
      <c r="AF28" s="14">
        <f>Sales!AF7/1000</f>
        <v>2.2815072500000002</v>
      </c>
      <c r="AG28" s="14">
        <f>Sales!AG7/1000</f>
        <v>2.2833732499999995</v>
      </c>
      <c r="AH28" s="14">
        <f>Sales!AH7/1000</f>
        <v>2.3124449375000005</v>
      </c>
      <c r="AI28" s="14">
        <f>Sales!AI7/1000</f>
        <v>2.3146339375</v>
      </c>
      <c r="AJ28" s="14">
        <f>Sales!AJ7/1000</f>
        <v>2.3168419375</v>
      </c>
      <c r="AK28" s="14">
        <f>Sales!AK7/1000</f>
        <v>2.3192389375000002</v>
      </c>
      <c r="AL28" s="14">
        <f>Sales!AL7/1000</f>
        <v>2.3216249375000002</v>
      </c>
      <c r="AM28" s="14">
        <f>Sales!AM7/1000</f>
        <v>2.3237729374999998</v>
      </c>
      <c r="AO28" s="14">
        <f t="shared" si="118"/>
        <v>6.8198429220000012</v>
      </c>
      <c r="AP28" s="14">
        <f t="shared" si="119"/>
        <v>6.8443767499999995</v>
      </c>
      <c r="AQ28" s="14">
        <f t="shared" si="120"/>
        <v>6.9439208125</v>
      </c>
      <c r="AR28" s="14">
        <f t="shared" si="121"/>
        <v>6.9646368125000002</v>
      </c>
      <c r="AS28" s="14"/>
      <c r="AT28" s="14">
        <f t="shared" si="122"/>
        <v>27.572777297000005</v>
      </c>
      <c r="AW28" s="14">
        <f>Sales!AW7/1000</f>
        <v>2.7863062875000004</v>
      </c>
      <c r="AX28" s="14">
        <f>Sales!AX7/1000</f>
        <v>2.7891934875000008</v>
      </c>
      <c r="AY28" s="14">
        <f>Sales!AY7/1000</f>
        <v>2.7917266875000006</v>
      </c>
      <c r="AZ28" s="14">
        <f>Sales!AZ7/1000</f>
        <v>2.7946138874999997</v>
      </c>
      <c r="BA28" s="14">
        <f>Sales!BA7/1000</f>
        <v>2.7976690875000005</v>
      </c>
      <c r="BB28" s="14">
        <f>Sales!BB7/1000</f>
        <v>2.8007062875000002</v>
      </c>
      <c r="BC28" s="14">
        <f>Sales!BC7/1000</f>
        <v>2.8371653081250008</v>
      </c>
      <c r="BD28" s="14">
        <f>Sales!BD7/1000</f>
        <v>2.8404713081250006</v>
      </c>
      <c r="BE28" s="14">
        <f>Sales!BE7/1000</f>
        <v>2.8439297081250006</v>
      </c>
      <c r="BF28" s="14">
        <f>Sales!BF7/1000</f>
        <v>2.8474889081250003</v>
      </c>
      <c r="BG28" s="14">
        <f>Sales!BG7/1000</f>
        <v>2.8515005081250004</v>
      </c>
      <c r="BH28" s="14">
        <f>Sales!BH7/1000</f>
        <v>2.8550597081250002</v>
      </c>
      <c r="BJ28" s="14">
        <f t="shared" si="123"/>
        <v>8.3672264625000015</v>
      </c>
      <c r="BK28" s="14">
        <f t="shared" si="124"/>
        <v>8.3929892625000004</v>
      </c>
      <c r="BL28" s="14">
        <f t="shared" si="125"/>
        <v>8.5215663243750015</v>
      </c>
      <c r="BM28" s="14">
        <f t="shared" si="126"/>
        <v>8.5540491243750019</v>
      </c>
      <c r="BN28" s="14"/>
      <c r="BO28" s="14">
        <f t="shared" si="127"/>
        <v>33.835831173750002</v>
      </c>
    </row>
    <row r="29" spans="3:67" ht="18" customHeight="1" x14ac:dyDescent="0.25">
      <c r="D29" s="7" t="s">
        <v>71</v>
      </c>
      <c r="G29" s="14">
        <f>'Other G&amp;A'!G7/1000</f>
        <v>1.7142500000000001</v>
      </c>
      <c r="H29" s="14">
        <f>'Other G&amp;A'!H7/1000</f>
        <v>1.7142500000000001</v>
      </c>
      <c r="I29" s="14">
        <f>'Other G&amp;A'!I7/1000</f>
        <v>1.7142500000000001</v>
      </c>
      <c r="J29" s="14">
        <f>'Other G&amp;A'!J7/1000</f>
        <v>1.7142500000000001</v>
      </c>
      <c r="K29" s="14">
        <f>'Other G&amp;A'!K7/1000</f>
        <v>1.7142500000000001</v>
      </c>
      <c r="L29" s="14">
        <f>'Other G&amp;A'!L7/1000</f>
        <v>1.7142500000000001</v>
      </c>
      <c r="M29" s="14">
        <f>'Other G&amp;A'!M7/1000</f>
        <v>1.7461024999999999</v>
      </c>
      <c r="N29" s="14">
        <f>'Other G&amp;A'!N7/1000</f>
        <v>1.7461024999999999</v>
      </c>
      <c r="O29" s="14">
        <f>'Other G&amp;A'!O7/1000</f>
        <v>1.7461024999999999</v>
      </c>
      <c r="P29" s="14">
        <f>'Other G&amp;A'!P7/1000</f>
        <v>1.7461024999999999</v>
      </c>
      <c r="Q29" s="14">
        <f>'Other G&amp;A'!Q7/1000</f>
        <v>1.7461024999999999</v>
      </c>
      <c r="R29" s="14">
        <f>'Other G&amp;A'!R7/1000</f>
        <v>1.7461024999999999</v>
      </c>
      <c r="T29" s="14">
        <f t="shared" si="128"/>
        <v>5.1427500000000004</v>
      </c>
      <c r="U29" s="14">
        <f t="shared" si="129"/>
        <v>5.1427500000000004</v>
      </c>
      <c r="V29" s="14">
        <f t="shared" si="130"/>
        <v>5.2383074999999995</v>
      </c>
      <c r="W29" s="14">
        <f t="shared" si="131"/>
        <v>5.2383074999999995</v>
      </c>
      <c r="X29" s="14"/>
      <c r="Y29" s="14">
        <f t="shared" si="132"/>
        <v>20.762114999999998</v>
      </c>
      <c r="AB29" s="14">
        <f>'Other G&amp;A'!AB7/1000</f>
        <v>1.9</v>
      </c>
      <c r="AC29" s="14">
        <f>'Other G&amp;A'!AC7/1000</f>
        <v>1.85</v>
      </c>
      <c r="AD29" s="14">
        <f>'Other G&amp;A'!AD7/1000</f>
        <v>1.9</v>
      </c>
      <c r="AE29" s="14">
        <f>'Other G&amp;A'!AE7/1000</f>
        <v>1.8784624999999999</v>
      </c>
      <c r="AF29" s="14">
        <f>'Other G&amp;A'!AF7/1000</f>
        <v>1.8784624999999999</v>
      </c>
      <c r="AG29" s="14">
        <f>'Other G&amp;A'!AG7/1000</f>
        <v>1.8784624999999999</v>
      </c>
      <c r="AH29" s="14">
        <f>'Other G&amp;A'!AH7/1000</f>
        <v>1.9071413749999999</v>
      </c>
      <c r="AI29" s="14">
        <f>'Other G&amp;A'!AI7/1000</f>
        <v>1.9071413749999999</v>
      </c>
      <c r="AJ29" s="14">
        <f>'Other G&amp;A'!AJ7/1000</f>
        <v>1.9071413749999999</v>
      </c>
      <c r="AK29" s="14">
        <f>'Other G&amp;A'!AK7/1000</f>
        <v>1.9071413749999999</v>
      </c>
      <c r="AL29" s="14">
        <f>'Other G&amp;A'!AL7/1000</f>
        <v>1.9071413749999999</v>
      </c>
      <c r="AM29" s="14">
        <f>'Other G&amp;A'!AM7/1000</f>
        <v>1.9071413749999999</v>
      </c>
      <c r="AO29" s="14">
        <f t="shared" si="118"/>
        <v>5.65</v>
      </c>
      <c r="AP29" s="14">
        <f t="shared" si="119"/>
        <v>5.6353875000000002</v>
      </c>
      <c r="AQ29" s="14">
        <f t="shared" si="120"/>
        <v>5.7214241249999995</v>
      </c>
      <c r="AR29" s="14">
        <f t="shared" si="121"/>
        <v>5.7214241249999995</v>
      </c>
      <c r="AS29" s="14"/>
      <c r="AT29" s="14">
        <f t="shared" si="122"/>
        <v>22.728235749999993</v>
      </c>
      <c r="AW29" s="14">
        <f>'Other G&amp;A'!AW7/1000</f>
        <v>2.0028326249999999</v>
      </c>
      <c r="AX29" s="14">
        <f>'Other G&amp;A'!AX7/1000</f>
        <v>1.947832625</v>
      </c>
      <c r="AY29" s="14">
        <f>'Other G&amp;A'!AY7/1000</f>
        <v>2.0028326249999999</v>
      </c>
      <c r="AZ29" s="14">
        <f>'Other G&amp;A'!AZ7/1000</f>
        <v>1.979141375</v>
      </c>
      <c r="BA29" s="14">
        <f>'Other G&amp;A'!BA7/1000</f>
        <v>1.979141375</v>
      </c>
      <c r="BB29" s="14">
        <f>'Other G&amp;A'!BB7/1000</f>
        <v>1.979141375</v>
      </c>
      <c r="BC29" s="14">
        <f>'Other G&amp;A'!BC7/1000</f>
        <v>2.0086806162499999</v>
      </c>
      <c r="BD29" s="14">
        <f>'Other G&amp;A'!BD7/1000</f>
        <v>2.0086806162499999</v>
      </c>
      <c r="BE29" s="14">
        <f>'Other G&amp;A'!BE7/1000</f>
        <v>2.0086806162499999</v>
      </c>
      <c r="BF29" s="14">
        <f>'Other G&amp;A'!BF7/1000</f>
        <v>2.0086806162499999</v>
      </c>
      <c r="BG29" s="14">
        <f>'Other G&amp;A'!BG7/1000</f>
        <v>2.0086806162499999</v>
      </c>
      <c r="BH29" s="14">
        <f>'Other G&amp;A'!BH7/1000</f>
        <v>2.0086806162499999</v>
      </c>
      <c r="BJ29" s="14">
        <f t="shared" si="123"/>
        <v>5.9534978750000001</v>
      </c>
      <c r="BK29" s="14">
        <f t="shared" si="124"/>
        <v>5.9374241249999997</v>
      </c>
      <c r="BL29" s="14">
        <f t="shared" si="125"/>
        <v>6.0260418487499994</v>
      </c>
      <c r="BM29" s="14">
        <f t="shared" si="126"/>
        <v>6.0260418487499994</v>
      </c>
      <c r="BN29" s="14"/>
      <c r="BO29" s="14">
        <f t="shared" si="127"/>
        <v>23.943005697500002</v>
      </c>
    </row>
    <row r="30" spans="3:67" ht="18" customHeight="1" x14ac:dyDescent="0.25"/>
    <row r="31" spans="3:67" ht="18" customHeight="1" x14ac:dyDescent="0.25">
      <c r="D31" s="7" t="s">
        <v>147</v>
      </c>
      <c r="G31" s="14">
        <f>SUM(G27:G29)</f>
        <v>4.8742154352</v>
      </c>
      <c r="H31" s="14">
        <f t="shared" ref="H31:R31" si="133">SUM(H27:H29)</f>
        <v>4.8732659615999996</v>
      </c>
      <c r="I31" s="14">
        <f t="shared" si="133"/>
        <v>4.8779541856000002</v>
      </c>
      <c r="J31" s="14">
        <f t="shared" si="133"/>
        <v>4.8802556383999995</v>
      </c>
      <c r="K31" s="14">
        <f t="shared" si="133"/>
        <v>4.8807148655999999</v>
      </c>
      <c r="L31" s="14">
        <f t="shared" si="133"/>
        <v>4.8833813711999996</v>
      </c>
      <c r="M31" s="14">
        <f t="shared" si="133"/>
        <v>4.9389560607999998</v>
      </c>
      <c r="N31" s="14">
        <f t="shared" si="133"/>
        <v>4.9422868704000003</v>
      </c>
      <c r="O31" s="14">
        <f t="shared" si="133"/>
        <v>4.9442100608000006</v>
      </c>
      <c r="P31" s="14">
        <f t="shared" si="133"/>
        <v>4.9445063999999999</v>
      </c>
      <c r="Q31" s="14">
        <f t="shared" si="133"/>
        <v>4.9507686768000001</v>
      </c>
      <c r="R31" s="14">
        <f t="shared" si="133"/>
        <v>4.9498514032000003</v>
      </c>
      <c r="S31" s="14"/>
      <c r="T31" s="14">
        <f t="shared" ref="T31" si="134">SUM(G31:I31)</f>
        <v>14.6254355824</v>
      </c>
      <c r="U31" s="14">
        <f t="shared" ref="U31" si="135">SUM(J31:L31)</f>
        <v>14.644351875199998</v>
      </c>
      <c r="V31" s="14">
        <f t="shared" ref="V31" si="136">SUM(M31:O31)</f>
        <v>14.825452991999999</v>
      </c>
      <c r="W31" s="14">
        <f t="shared" ref="W31" si="137">SUM(P31:R31)</f>
        <v>14.845126480000001</v>
      </c>
      <c r="X31" s="14"/>
      <c r="Y31" s="14">
        <f t="shared" ref="Y31" si="138">SUM(G31:R31)</f>
        <v>58.940366929600003</v>
      </c>
      <c r="AB31" s="14">
        <f>SUM(AB27:AB29)</f>
        <v>5.8754339420000008</v>
      </c>
      <c r="AC31" s="14">
        <f t="shared" ref="AC31:AM31" si="139">SUM(AC27:AC29)</f>
        <v>5.8302653719999995</v>
      </c>
      <c r="AD31" s="14">
        <f t="shared" si="139"/>
        <v>5.8785623579999999</v>
      </c>
      <c r="AE31" s="14">
        <f t="shared" si="139"/>
        <v>5.8627649999999996</v>
      </c>
      <c r="AF31" s="14">
        <f t="shared" si="139"/>
        <v>5.8647760000000009</v>
      </c>
      <c r="AG31" s="14">
        <f t="shared" si="139"/>
        <v>5.8666419999999988</v>
      </c>
      <c r="AH31" s="14">
        <f t="shared" si="139"/>
        <v>5.927926750000001</v>
      </c>
      <c r="AI31" s="14">
        <f t="shared" si="139"/>
        <v>5.9301157500000006</v>
      </c>
      <c r="AJ31" s="14">
        <f t="shared" si="139"/>
        <v>5.9323237500000001</v>
      </c>
      <c r="AK31" s="14">
        <f t="shared" si="139"/>
        <v>5.9347207500000003</v>
      </c>
      <c r="AL31" s="14">
        <f t="shared" si="139"/>
        <v>5.9371067499999999</v>
      </c>
      <c r="AM31" s="14">
        <f t="shared" si="139"/>
        <v>5.9392547499999999</v>
      </c>
      <c r="AN31" s="14"/>
      <c r="AO31" s="14">
        <f t="shared" ref="AO31" si="140">SUM(AB31:AD31)</f>
        <v>17.584261672</v>
      </c>
      <c r="AP31" s="14">
        <f t="shared" ref="AP31" si="141">SUM(AE31:AG31)</f>
        <v>17.594183000000001</v>
      </c>
      <c r="AQ31" s="14">
        <f t="shared" ref="AQ31" si="142">SUM(AH31:AJ31)</f>
        <v>17.790366250000002</v>
      </c>
      <c r="AR31" s="14">
        <f t="shared" ref="AR31" si="143">SUM(AK31:AM31)</f>
        <v>17.811082249999998</v>
      </c>
      <c r="AS31" s="14"/>
      <c r="AT31" s="14">
        <f t="shared" ref="AT31" si="144">SUM(AB31:AM31)</f>
        <v>70.779893172000001</v>
      </c>
      <c r="AW31" s="14">
        <f>SUM(AW27:AW29)</f>
        <v>6.6950541000000001</v>
      </c>
      <c r="AX31" s="14">
        <f t="shared" ref="AX31:BH31" si="145">SUM(AX27:AX29)</f>
        <v>6.6429413000000013</v>
      </c>
      <c r="AY31" s="14">
        <f t="shared" si="145"/>
        <v>6.7004745000000003</v>
      </c>
      <c r="AZ31" s="14">
        <f t="shared" si="145"/>
        <v>6.6796704500000006</v>
      </c>
      <c r="BA31" s="14">
        <f t="shared" si="145"/>
        <v>6.682725650000001</v>
      </c>
      <c r="BB31" s="14">
        <f t="shared" si="145"/>
        <v>6.6857628500000006</v>
      </c>
      <c r="BC31" s="14">
        <f t="shared" si="145"/>
        <v>6.7562765675000005</v>
      </c>
      <c r="BD31" s="14">
        <f t="shared" si="145"/>
        <v>6.7595825675000007</v>
      </c>
      <c r="BE31" s="14">
        <f t="shared" si="145"/>
        <v>6.7630409675000003</v>
      </c>
      <c r="BF31" s="14">
        <f t="shared" si="145"/>
        <v>6.7666001675</v>
      </c>
      <c r="BG31" s="14">
        <f t="shared" si="145"/>
        <v>6.7706117675000002</v>
      </c>
      <c r="BH31" s="14">
        <f t="shared" si="145"/>
        <v>6.7741709674999999</v>
      </c>
      <c r="BI31" s="14"/>
      <c r="BJ31" s="14">
        <f t="shared" ref="BJ31" si="146">SUM(AW31:AY31)</f>
        <v>20.038469900000003</v>
      </c>
      <c r="BK31" s="14">
        <f t="shared" ref="BK31" si="147">SUM(AZ31:BB31)</f>
        <v>20.048158950000001</v>
      </c>
      <c r="BL31" s="14">
        <f t="shared" ref="BL31" si="148">SUM(BC31:BE31)</f>
        <v>20.278900102500003</v>
      </c>
      <c r="BM31" s="14">
        <f t="shared" ref="BM31" si="149">SUM(BF31:BH31)</f>
        <v>20.3113829025</v>
      </c>
      <c r="BN31" s="14"/>
      <c r="BO31" s="14">
        <f t="shared" ref="BO31" si="150">SUM(AW31:BH31)</f>
        <v>80.676911855000014</v>
      </c>
    </row>
    <row r="32" spans="3:67" ht="18" customHeight="1" x14ac:dyDescent="0.25">
      <c r="E32" s="11" t="s">
        <v>27</v>
      </c>
      <c r="G32" s="3">
        <f>G31/G$11</f>
        <v>0.31546350210741209</v>
      </c>
      <c r="H32" s="3">
        <f t="shared" ref="H32" si="151">H31/H$11</f>
        <v>0.31661807778472945</v>
      </c>
      <c r="I32" s="3">
        <f t="shared" ref="I32" si="152">I31/I$11</f>
        <v>0.31100205315563384</v>
      </c>
      <c r="J32" s="3">
        <f t="shared" ref="J32" si="153">J31/J$11</f>
        <v>0.30832123109958759</v>
      </c>
      <c r="K32" s="3">
        <f t="shared" ref="K32" si="154">K31/K$11</f>
        <v>0.30779212587691585</v>
      </c>
      <c r="L32" s="3">
        <f t="shared" ref="L32" si="155">L31/L$11</f>
        <v>0.30475732918304949</v>
      </c>
      <c r="M32" s="3">
        <f t="shared" ref="M32" si="156">M31/M$11</f>
        <v>0.30815383747936825</v>
      </c>
      <c r="N32" s="3">
        <f t="shared" ref="N32" si="157">N31/N$11</f>
        <v>0.30440782446781811</v>
      </c>
      <c r="O32" s="3">
        <f t="shared" ref="O32" si="158">O31/O$11</f>
        <v>0.30228832264151018</v>
      </c>
      <c r="P32" s="3">
        <f t="shared" ref="P32" si="159">P31/P$11</f>
        <v>0.30196450112484607</v>
      </c>
      <c r="Q32" s="3">
        <f t="shared" ref="Q32" si="160">Q31/Q$11</f>
        <v>0.29528877208217263</v>
      </c>
      <c r="R32" s="3">
        <f t="shared" ref="R32" si="161">R31/R$11</f>
        <v>0.29624705615550079</v>
      </c>
      <c r="T32" s="3">
        <f t="shared" ref="T32" si="162">T31/T$11</f>
        <v>0.31434146197577029</v>
      </c>
      <c r="U32" s="3">
        <f t="shared" ref="U32" si="163">U31/U$11</f>
        <v>0.30694839118828432</v>
      </c>
      <c r="V32" s="3">
        <f t="shared" ref="V32" si="164">V31/V$11</f>
        <v>0.30492969645695583</v>
      </c>
      <c r="W32" s="3">
        <f t="shared" ref="W32" si="165">W31/W$11</f>
        <v>0.29780283223226295</v>
      </c>
      <c r="Y32" s="3">
        <f t="shared" ref="Y32" si="166">Y31/Y$11</f>
        <v>0.30585830997540125</v>
      </c>
      <c r="AB32" s="3">
        <f>AB31/AB$11</f>
        <v>0.3209116423666924</v>
      </c>
      <c r="AC32" s="3">
        <f t="shared" ref="AC32:AM32" si="167">AC31/AC$11</f>
        <v>0.31429758700088983</v>
      </c>
      <c r="AD32" s="3">
        <f t="shared" si="167"/>
        <v>0.31836255718246176</v>
      </c>
      <c r="AE32" s="3">
        <f t="shared" si="167"/>
        <v>0.3126474509385665</v>
      </c>
      <c r="AF32" s="3">
        <f t="shared" si="167"/>
        <v>0.31108661692980527</v>
      </c>
      <c r="AG32" s="3">
        <f t="shared" si="167"/>
        <v>0.30965314303660163</v>
      </c>
      <c r="AH32" s="3">
        <f t="shared" si="167"/>
        <v>0.31107519842571341</v>
      </c>
      <c r="AI32" s="3">
        <f t="shared" si="167"/>
        <v>0.30941294865306257</v>
      </c>
      <c r="AJ32" s="3">
        <f t="shared" si="167"/>
        <v>0.30775539398529789</v>
      </c>
      <c r="AK32" s="3">
        <f t="shared" si="167"/>
        <v>0.3059773174296696</v>
      </c>
      <c r="AL32" s="3">
        <f t="shared" si="167"/>
        <v>0.30422909007058585</v>
      </c>
      <c r="AM32" s="3">
        <f t="shared" si="167"/>
        <v>0.30267342841053579</v>
      </c>
      <c r="AO32" s="3">
        <f t="shared" ref="AO32:AR32" si="168">AO31/AO$11</f>
        <v>0.31784314748559722</v>
      </c>
      <c r="AP32" s="3">
        <f t="shared" si="168"/>
        <v>0.31112393546287914</v>
      </c>
      <c r="AQ32" s="3">
        <f t="shared" si="168"/>
        <v>0.3094081668856597</v>
      </c>
      <c r="AR32" s="3">
        <f t="shared" si="168"/>
        <v>0.30428687417622452</v>
      </c>
      <c r="AT32" s="3">
        <f t="shared" ref="AT32" si="169">AT31/AT$11</f>
        <v>0.31056615666604243</v>
      </c>
      <c r="AW32" s="3">
        <f>AW31/AW$11</f>
        <v>0.314515222977512</v>
      </c>
      <c r="AX32" s="3">
        <f t="shared" ref="AX32:BH32" si="170">AX31/AX$11</f>
        <v>0.31031341324414224</v>
      </c>
      <c r="AY32" s="3">
        <f t="shared" si="170"/>
        <v>0.31146527059534462</v>
      </c>
      <c r="AZ32" s="3">
        <f t="shared" si="170"/>
        <v>0.30877155324838618</v>
      </c>
      <c r="BA32" s="3">
        <f t="shared" si="170"/>
        <v>0.3071056141100672</v>
      </c>
      <c r="BB32" s="3">
        <f t="shared" si="170"/>
        <v>0.3054686981710521</v>
      </c>
      <c r="BC32" s="3">
        <f t="shared" si="170"/>
        <v>0.30667135252598615</v>
      </c>
      <c r="BD32" s="3">
        <f t="shared" si="170"/>
        <v>0.30491491705666762</v>
      </c>
      <c r="BE32" s="3">
        <f t="shared" si="170"/>
        <v>0.3031007230138687</v>
      </c>
      <c r="BF32" s="3">
        <f t="shared" si="170"/>
        <v>0.30125795729515187</v>
      </c>
      <c r="BG32" s="3">
        <f t="shared" si="170"/>
        <v>0.29920991711706141</v>
      </c>
      <c r="BH32" s="3">
        <f t="shared" si="170"/>
        <v>0.29741800652863026</v>
      </c>
      <c r="BJ32" s="3">
        <f t="shared" ref="BJ32:BM32" si="171">BJ31/BJ$11</f>
        <v>0.31209239979846387</v>
      </c>
      <c r="BK32" s="3">
        <f t="shared" si="171"/>
        <v>0.30710886668719356</v>
      </c>
      <c r="BL32" s="3">
        <f t="shared" si="171"/>
        <v>0.30488809793182053</v>
      </c>
      <c r="BM32" s="3">
        <f t="shared" si="171"/>
        <v>0.2992863575012838</v>
      </c>
      <c r="BO32" s="3">
        <f t="shared" ref="BO32" si="172">BO31/BO$11</f>
        <v>0.30574978589495122</v>
      </c>
    </row>
    <row r="33" spans="3:67" ht="18" customHeight="1" x14ac:dyDescent="0.25"/>
    <row r="34" spans="3:67" s="30" customFormat="1" ht="18" customHeight="1" x14ac:dyDescent="0.25">
      <c r="C34" s="30" t="s">
        <v>149</v>
      </c>
      <c r="G34" s="49">
        <f>G23-G31</f>
        <v>2.4967142647999996</v>
      </c>
      <c r="H34" s="49">
        <f t="shared" ref="H34:R34" si="173">H23-H31</f>
        <v>2.5059806383999987</v>
      </c>
      <c r="I34" s="49">
        <f t="shared" si="173"/>
        <v>2.6310918143999995</v>
      </c>
      <c r="J34" s="49">
        <f t="shared" si="173"/>
        <v>2.7128053615999992</v>
      </c>
      <c r="K34" s="49">
        <f t="shared" si="173"/>
        <v>2.7525806343999992</v>
      </c>
      <c r="L34" s="49">
        <f t="shared" si="173"/>
        <v>2.8190645288000011</v>
      </c>
      <c r="M34" s="49">
        <f t="shared" si="173"/>
        <v>2.7967371392000002</v>
      </c>
      <c r="N34" s="49">
        <f t="shared" si="173"/>
        <v>2.9104805295999991</v>
      </c>
      <c r="O34" s="49">
        <f t="shared" si="173"/>
        <v>2.9769564391999976</v>
      </c>
      <c r="P34" s="49">
        <f t="shared" si="173"/>
        <v>3.0241001000000001</v>
      </c>
      <c r="Q34" s="49">
        <f t="shared" si="173"/>
        <v>3.2040399232000008</v>
      </c>
      <c r="R34" s="49">
        <f t="shared" si="173"/>
        <v>3.197408596799999</v>
      </c>
      <c r="S34" s="50"/>
      <c r="T34" s="49">
        <f t="shared" ref="T34" si="174">SUM(G34:I34)</f>
        <v>7.6337867175999978</v>
      </c>
      <c r="U34" s="49">
        <f t="shared" ref="U34" si="175">SUM(J34:L34)</f>
        <v>8.2844505248000004</v>
      </c>
      <c r="V34" s="49">
        <f t="shared" ref="V34" si="176">SUM(M34:O34)</f>
        <v>8.684174107999997</v>
      </c>
      <c r="W34" s="49">
        <f t="shared" ref="W34" si="177">SUM(P34:R34)</f>
        <v>9.4255486200000007</v>
      </c>
      <c r="X34" s="49"/>
      <c r="Y34" s="49">
        <f t="shared" ref="Y34" si="178">SUM(G34:R34)</f>
        <v>34.027959970399991</v>
      </c>
      <c r="AB34" s="49">
        <f>AB23-AB31</f>
        <v>3.1413397056190444</v>
      </c>
      <c r="AC34" s="49">
        <f t="shared" ref="AC34:AM34" si="179">AC23-AC31</f>
        <v>3.3680080756190485</v>
      </c>
      <c r="AD34" s="49">
        <f t="shared" si="179"/>
        <v>3.2099997896190473</v>
      </c>
      <c r="AE34" s="49">
        <f t="shared" si="179"/>
        <v>3.3358164285714285</v>
      </c>
      <c r="AF34" s="49">
        <f t="shared" si="179"/>
        <v>3.3937404285714265</v>
      </c>
      <c r="AG34" s="49">
        <f t="shared" si="179"/>
        <v>3.4476644285714269</v>
      </c>
      <c r="AH34" s="49">
        <f t="shared" si="179"/>
        <v>3.3331820595238071</v>
      </c>
      <c r="AI34" s="49">
        <f t="shared" si="179"/>
        <v>3.3990180595238098</v>
      </c>
      <c r="AJ34" s="49">
        <f t="shared" si="179"/>
        <v>3.4626600595238113</v>
      </c>
      <c r="AK34" s="49">
        <f t="shared" si="179"/>
        <v>3.4165004404761881</v>
      </c>
      <c r="AL34" s="49">
        <f t="shared" si="179"/>
        <v>3.4880544404761888</v>
      </c>
      <c r="AM34" s="49">
        <f t="shared" si="179"/>
        <v>3.553416440476191</v>
      </c>
      <c r="AN34" s="50"/>
      <c r="AO34" s="49">
        <f t="shared" ref="AO34" si="180">SUM(AB34:AD34)</f>
        <v>9.7193475708571402</v>
      </c>
      <c r="AP34" s="49">
        <f t="shared" ref="AP34" si="181">SUM(AE34:AG34)</f>
        <v>10.177221285714282</v>
      </c>
      <c r="AQ34" s="49">
        <f t="shared" ref="AQ34" si="182">SUM(AH34:AJ34)</f>
        <v>10.194860178571428</v>
      </c>
      <c r="AR34" s="49">
        <f t="shared" ref="AR34" si="183">SUM(AK34:AM34)</f>
        <v>10.457971321428568</v>
      </c>
      <c r="AS34" s="49"/>
      <c r="AT34" s="49">
        <f t="shared" ref="AT34" si="184">SUM(AB34:AM34)</f>
        <v>40.549400356571418</v>
      </c>
      <c r="AW34" s="49">
        <f>AW23-AW31</f>
        <v>3.8748578047619056</v>
      </c>
      <c r="AX34" s="49">
        <f t="shared" ref="AX34:BH34" si="185">AX23-AX31</f>
        <v>4.0805506047619025</v>
      </c>
      <c r="AY34" s="49">
        <f t="shared" si="185"/>
        <v>4.0793374047619047</v>
      </c>
      <c r="AZ34" s="49">
        <f t="shared" si="185"/>
        <v>4.0491138357142864</v>
      </c>
      <c r="BA34" s="49">
        <f t="shared" si="185"/>
        <v>4.1168786357142837</v>
      </c>
      <c r="BB34" s="49">
        <f t="shared" si="185"/>
        <v>4.1873114357142844</v>
      </c>
      <c r="BC34" s="49">
        <f t="shared" si="185"/>
        <v>4.0805400991666669</v>
      </c>
      <c r="BD34" s="49">
        <f t="shared" si="185"/>
        <v>4.1586840991666669</v>
      </c>
      <c r="BE34" s="49">
        <f t="shared" si="185"/>
        <v>4.2380156991666631</v>
      </c>
      <c r="BF34" s="49">
        <f t="shared" si="185"/>
        <v>4.2033788801190486</v>
      </c>
      <c r="BG34" s="49">
        <f t="shared" si="185"/>
        <v>4.299577280119049</v>
      </c>
      <c r="BH34" s="49">
        <f t="shared" si="185"/>
        <v>4.3839880801190478</v>
      </c>
      <c r="BI34" s="50"/>
      <c r="BJ34" s="49">
        <f t="shared" ref="BJ34" si="186">SUM(AW34:AY34)</f>
        <v>12.034745814285714</v>
      </c>
      <c r="BK34" s="49">
        <f t="shared" ref="BK34" si="187">SUM(AZ34:BB34)</f>
        <v>12.353303907142855</v>
      </c>
      <c r="BL34" s="49">
        <f t="shared" ref="BL34" si="188">SUM(BC34:BE34)</f>
        <v>12.477239897499997</v>
      </c>
      <c r="BM34" s="49">
        <f t="shared" ref="BM34" si="189">SUM(BF34:BH34)</f>
        <v>12.886944240357145</v>
      </c>
      <c r="BN34" s="49"/>
      <c r="BO34" s="49">
        <f t="shared" ref="BO34" si="190">SUM(AW34:BH34)</f>
        <v>49.752233859285717</v>
      </c>
    </row>
    <row r="35" spans="3:67" ht="18" customHeight="1" x14ac:dyDescent="0.25">
      <c r="E35" s="11" t="s">
        <v>27</v>
      </c>
      <c r="G35" s="3">
        <f>G34/G$11</f>
        <v>0.16158953911790372</v>
      </c>
      <c r="H35" s="3">
        <f t="shared" ref="H35" si="191">H34/H$11</f>
        <v>0.16281458450001229</v>
      </c>
      <c r="I35" s="3">
        <f t="shared" ref="I35" si="192">I34/I$11</f>
        <v>0.16774961903803365</v>
      </c>
      <c r="J35" s="3">
        <f t="shared" ref="J35" si="193">J34/J$11</f>
        <v>0.17138763843450913</v>
      </c>
      <c r="K35" s="3">
        <f t="shared" ref="K35" si="194">K34/K$11</f>
        <v>0.17358576938820089</v>
      </c>
      <c r="L35" s="3">
        <f t="shared" ref="L35" si="195">L34/L$11</f>
        <v>0.17592944545730715</v>
      </c>
      <c r="M35" s="3">
        <f t="shared" ref="M35" si="196">M34/M$11</f>
        <v>0.17449543410717322</v>
      </c>
      <c r="N35" s="3">
        <f t="shared" ref="N35" si="197">N34/N$11</f>
        <v>0.17926378403440862</v>
      </c>
      <c r="O35" s="3">
        <f t="shared" ref="O35" si="198">O34/O$11</f>
        <v>0.18201070697166161</v>
      </c>
      <c r="P35" s="3">
        <f t="shared" ref="P35" si="199">P34/P$11</f>
        <v>0.18468393084658505</v>
      </c>
      <c r="Q35" s="3">
        <f t="shared" ref="Q35" si="200">Q34/Q$11</f>
        <v>0.19110507405801944</v>
      </c>
      <c r="R35" s="3">
        <f t="shared" ref="R35" si="201">R34/R$11</f>
        <v>0.19136390306907511</v>
      </c>
      <c r="T35" s="3">
        <f t="shared" ref="T35" si="202">T34/T$11</f>
        <v>0.16407139901592105</v>
      </c>
      <c r="U35" s="3">
        <f t="shared" ref="U35" si="203">U34/U$11</f>
        <v>0.17364365334410331</v>
      </c>
      <c r="V35" s="3">
        <f t="shared" ref="V35" si="204">V34/V$11</f>
        <v>0.17861596378611311</v>
      </c>
      <c r="W35" s="3">
        <f t="shared" ref="W35" si="205">W34/W$11</f>
        <v>0.18908259745449454</v>
      </c>
      <c r="Y35" s="3">
        <f t="shared" ref="Y35" si="206">Y34/Y$11</f>
        <v>0.17658075221839778</v>
      </c>
      <c r="AB35" s="3">
        <f>AB34/AB$11</f>
        <v>0.17157753692976663</v>
      </c>
      <c r="AC35" s="3">
        <f t="shared" ref="AC35:AM35" si="207">AC34/AC$11</f>
        <v>0.18156237214352608</v>
      </c>
      <c r="AD35" s="3">
        <f t="shared" si="207"/>
        <v>0.17384246000002782</v>
      </c>
      <c r="AE35" s="3">
        <f t="shared" si="207"/>
        <v>0.17789123445880056</v>
      </c>
      <c r="AF35" s="3">
        <f t="shared" si="207"/>
        <v>0.1800149278782672</v>
      </c>
      <c r="AG35" s="3">
        <f t="shared" si="207"/>
        <v>0.18197465030977375</v>
      </c>
      <c r="AH35" s="3">
        <f t="shared" si="207"/>
        <v>0.17491280076215454</v>
      </c>
      <c r="AI35" s="3">
        <f t="shared" si="207"/>
        <v>0.17734901722993734</v>
      </c>
      <c r="AJ35" s="3">
        <f t="shared" si="207"/>
        <v>0.17963488773786251</v>
      </c>
      <c r="AK35" s="3">
        <f t="shared" si="207"/>
        <v>0.17614504267520736</v>
      </c>
      <c r="AL35" s="3">
        <f t="shared" si="207"/>
        <v>0.17873480690619845</v>
      </c>
      <c r="AM35" s="3">
        <f t="shared" si="207"/>
        <v>0.18108749024602644</v>
      </c>
      <c r="AO35" s="3">
        <f t="shared" ref="AO35:AR35" si="208">AO34/AO$11</f>
        <v>0.17568141790944836</v>
      </c>
      <c r="AP35" s="3">
        <f t="shared" si="208"/>
        <v>0.17996727318841743</v>
      </c>
      <c r="AQ35" s="3">
        <f t="shared" si="208"/>
        <v>0.17730792920058036</v>
      </c>
      <c r="AR35" s="3">
        <f t="shared" si="208"/>
        <v>0.17866535895774102</v>
      </c>
      <c r="AT35" s="3">
        <f t="shared" ref="AT35" si="209">AT34/AT$11</f>
        <v>0.17792159410654265</v>
      </c>
      <c r="AW35" s="3">
        <f>AW34/AW$11</f>
        <v>0.18203015961750682</v>
      </c>
      <c r="AX35" s="3">
        <f t="shared" ref="AX35:BH35" si="210">AX34/AX$11</f>
        <v>0.19061580238246489</v>
      </c>
      <c r="AY35" s="3">
        <f t="shared" si="210"/>
        <v>0.18962417193347686</v>
      </c>
      <c r="AZ35" s="3">
        <f t="shared" si="210"/>
        <v>0.18717258249365143</v>
      </c>
      <c r="BA35" s="3">
        <f t="shared" si="210"/>
        <v>0.18919174717843618</v>
      </c>
      <c r="BB35" s="3">
        <f t="shared" si="210"/>
        <v>0.1913158755106609</v>
      </c>
      <c r="BC35" s="3">
        <f t="shared" si="210"/>
        <v>0.18521810626692692</v>
      </c>
      <c r="BD35" s="3">
        <f t="shared" si="210"/>
        <v>0.18759217814115217</v>
      </c>
      <c r="BE35" s="3">
        <f t="shared" si="210"/>
        <v>0.18993609956445112</v>
      </c>
      <c r="BF35" s="3">
        <f t="shared" si="210"/>
        <v>0.1871399674602168</v>
      </c>
      <c r="BG35" s="3">
        <f t="shared" si="210"/>
        <v>0.19000885086900249</v>
      </c>
      <c r="BH35" s="3">
        <f t="shared" si="210"/>
        <v>0.19247772187767481</v>
      </c>
      <c r="BJ35" s="3">
        <f t="shared" ref="BJ35:BM35" si="211">BJ34/BJ$11</f>
        <v>0.18743710078108042</v>
      </c>
      <c r="BK35" s="3">
        <f t="shared" si="211"/>
        <v>0.18923479069708404</v>
      </c>
      <c r="BL35" s="3">
        <f t="shared" si="211"/>
        <v>0.18759212386074214</v>
      </c>
      <c r="BM35" s="3">
        <f t="shared" si="211"/>
        <v>0.18988793719919084</v>
      </c>
      <c r="BO35" s="3">
        <f t="shared" ref="BO35" si="212">BO34/BO$11</f>
        <v>0.18855127818491718</v>
      </c>
    </row>
    <row r="36" spans="3:67" ht="18" customHeight="1" x14ac:dyDescent="0.25"/>
    <row r="37" spans="3:67" s="43" customFormat="1" ht="18" customHeight="1" x14ac:dyDescent="0.25">
      <c r="D37" s="43" t="s">
        <v>90</v>
      </c>
      <c r="G37" s="71">
        <f>-Financing!G78/1000</f>
        <v>1.1666666666666667</v>
      </c>
      <c r="H37" s="71">
        <f>-Financing!H78/1000</f>
        <v>1.1666666666666667</v>
      </c>
      <c r="I37" s="71">
        <f>-Financing!I78/1000</f>
        <v>1.1635504094070888</v>
      </c>
      <c r="J37" s="71">
        <f>-Financing!J78/1000</f>
        <v>1.1662884243448302</v>
      </c>
      <c r="K37" s="71">
        <f>-Financing!K78/1000</f>
        <v>1.1628559856978085</v>
      </c>
      <c r="L37" s="71">
        <f>-Financing!L78/1000</f>
        <v>1.1589135741280789</v>
      </c>
      <c r="M37" s="71">
        <f>-Financing!M78/1000</f>
        <v>1.1608978241928929</v>
      </c>
      <c r="N37" s="71">
        <f>-Financing!N78/1000</f>
        <v>1.1570249743072845</v>
      </c>
      <c r="O37" s="71">
        <f>-Financing!O78/1000</f>
        <v>1.1524065787865436</v>
      </c>
      <c r="P37" s="71">
        <f>-Financing!P78/1000</f>
        <v>1.1535548145777319</v>
      </c>
      <c r="Q37" s="71">
        <f>-Financing!Q78/1000</f>
        <v>1.1484381315877685</v>
      </c>
      <c r="R37" s="71">
        <f>-Financing!R78/1000</f>
        <v>1.142586473918964</v>
      </c>
      <c r="T37" s="72">
        <f t="shared" ref="T37" si="213">SUM(G37:I37)</f>
        <v>3.4968837427404225</v>
      </c>
      <c r="U37" s="72">
        <f t="shared" ref="U37" si="214">SUM(J37:L37)</f>
        <v>3.4880579841707173</v>
      </c>
      <c r="V37" s="72">
        <f t="shared" ref="V37" si="215">SUM(M37:O37)</f>
        <v>3.470329377286721</v>
      </c>
      <c r="W37" s="72">
        <f t="shared" ref="W37" si="216">SUM(P37:R37)</f>
        <v>3.4445794200844642</v>
      </c>
      <c r="X37" s="72"/>
      <c r="Y37" s="72">
        <f t="shared" ref="Y37" si="217">SUM(G37:R37)</f>
        <v>13.899850524282323</v>
      </c>
      <c r="AB37" s="71">
        <f>-Financing!AB78/1000</f>
        <v>1.1431861748923913</v>
      </c>
      <c r="AC37" s="71">
        <f>-Financing!AC78/1000</f>
        <v>1.1365876765382636</v>
      </c>
      <c r="AD37" s="71">
        <f>-Financing!AD78/1000</f>
        <v>1.1354741178287369</v>
      </c>
      <c r="AE37" s="71">
        <f>-Financing!AE78/1000</f>
        <v>1.1329435073612379</v>
      </c>
      <c r="AF37" s="71">
        <f>-Financing!AF78/1000</f>
        <v>1.1796272684597338</v>
      </c>
      <c r="AG37" s="71">
        <f>-Financing!AG78/1000</f>
        <v>1.1701080281646377</v>
      </c>
      <c r="AH37" s="71">
        <f>-Financing!AH78/1000</f>
        <v>1.1768338372594871</v>
      </c>
      <c r="AI37" s="71">
        <f>-Financing!AI78/1000</f>
        <v>1.1655631585948898</v>
      </c>
      <c r="AJ37" s="71">
        <f>-Financing!AJ78/1000</f>
        <v>1.1541096508464157</v>
      </c>
      <c r="AK37" s="71">
        <f>-Financing!AK78/1000</f>
        <v>1.1192646417610752</v>
      </c>
      <c r="AL37" s="71">
        <f>-Financing!AL78/1000</f>
        <v>1.1061473191227371</v>
      </c>
      <c r="AM37" s="71">
        <f>-Financing!AM78/1000</f>
        <v>1.0925065343106752</v>
      </c>
      <c r="AO37" s="72">
        <f t="shared" ref="AO37" si="218">SUM(AB37:AD37)</f>
        <v>3.4152479692593918</v>
      </c>
      <c r="AP37" s="72">
        <f t="shared" ref="AP37" si="219">SUM(AE37:AG37)</f>
        <v>3.4826788039856096</v>
      </c>
      <c r="AQ37" s="72">
        <f t="shared" ref="AQ37" si="220">SUM(AH37:AJ37)</f>
        <v>3.4965066467007926</v>
      </c>
      <c r="AR37" s="72">
        <f t="shared" ref="AR37" si="221">SUM(AK37:AM37)</f>
        <v>3.3179184951944878</v>
      </c>
      <c r="AS37" s="72"/>
      <c r="AT37" s="72">
        <f t="shared" ref="AT37" si="222">SUM(AB37:AM37)</f>
        <v>13.712351915140284</v>
      </c>
      <c r="AW37" s="71">
        <f>-Financing!AW78/1000</f>
        <v>1.0856186032122097</v>
      </c>
      <c r="AX37" s="71">
        <f>-Financing!AX78/1000</f>
        <v>1.0762986542662651</v>
      </c>
      <c r="AY37" s="71">
        <f>-Financing!AY78/1000</f>
        <v>1.0683434433514691</v>
      </c>
      <c r="AZ37" s="71">
        <f>-Financing!AZ78/1000</f>
        <v>1.0587144976063367</v>
      </c>
      <c r="BA37" s="71">
        <f>-Financing!BA78/1000</f>
        <v>1.0422552153624136</v>
      </c>
      <c r="BB37" s="71">
        <f>-Financing!BB78/1000</f>
        <v>1.0254367185387339</v>
      </c>
      <c r="BC37" s="71">
        <f>-Financing!BC78/1000</f>
        <v>1.0145198840502496</v>
      </c>
      <c r="BD37" s="71">
        <f>-Financing!BD78/1000</f>
        <v>0.99685841070704051</v>
      </c>
      <c r="BE37" s="71">
        <f>-Financing!BE78/1000</f>
        <v>0.97895629910266302</v>
      </c>
      <c r="BF37" s="71">
        <f>-Financing!BF78/1000</f>
        <v>0.96666311698059326</v>
      </c>
      <c r="BG37" s="71">
        <f>-Financing!BG78/1000</f>
        <v>0.94715204302947797</v>
      </c>
      <c r="BH37" s="71">
        <f>-Financing!BH78/1000</f>
        <v>0.92716593184698126</v>
      </c>
      <c r="BJ37" s="72">
        <f t="shared" ref="BJ37" si="223">SUM(AW37:AY37)</f>
        <v>3.2302607008299438</v>
      </c>
      <c r="BK37" s="72">
        <f t="shared" ref="BK37" si="224">SUM(AZ37:BB37)</f>
        <v>3.1264064315074842</v>
      </c>
      <c r="BL37" s="72">
        <f t="shared" ref="BL37" si="225">SUM(BC37:BE37)</f>
        <v>2.990334593859953</v>
      </c>
      <c r="BM37" s="72">
        <f t="shared" ref="BM37" si="226">SUM(BF37:BH37)</f>
        <v>2.8409810918570524</v>
      </c>
      <c r="BN37" s="72"/>
      <c r="BO37" s="72">
        <f t="shared" ref="BO37" si="227">SUM(AW37:BH37)</f>
        <v>12.187982818054433</v>
      </c>
    </row>
    <row r="38" spans="3:67" s="43" customFormat="1" ht="18" customHeight="1" x14ac:dyDescent="0.25"/>
    <row r="39" spans="3:67" s="43" customFormat="1" ht="18" customHeight="1" x14ac:dyDescent="0.25">
      <c r="D39" s="43" t="s">
        <v>91</v>
      </c>
      <c r="G39" s="71">
        <f>Taxes!G7/1000</f>
        <v>0.59901427943999974</v>
      </c>
      <c r="H39" s="71">
        <f>Taxes!H7/1000</f>
        <v>0.60179419151999969</v>
      </c>
      <c r="I39" s="71">
        <f>Taxes!I7/1000</f>
        <v>0.63932754431999983</v>
      </c>
      <c r="J39" s="71">
        <f>Taxes!J7/1000</f>
        <v>0.66384160847999973</v>
      </c>
      <c r="K39" s="71">
        <f>Taxes!K7/1000</f>
        <v>0.67577419031999975</v>
      </c>
      <c r="L39" s="71">
        <f>Taxes!L7/1000</f>
        <v>0.69571935864000023</v>
      </c>
      <c r="M39" s="71">
        <f>Taxes!M7/1000</f>
        <v>0.68902114175999996</v>
      </c>
      <c r="N39" s="71">
        <f>Taxes!N7/1000</f>
        <v>0.72314415887999972</v>
      </c>
      <c r="O39" s="71">
        <f>Taxes!O7/1000</f>
        <v>0.74308693175999918</v>
      </c>
      <c r="P39" s="71">
        <f>Taxes!P7/1000</f>
        <v>0.75723003000000011</v>
      </c>
      <c r="Q39" s="71">
        <f>Taxes!Q7/1000</f>
        <v>0.81121197696000025</v>
      </c>
      <c r="R39" s="71">
        <f>Taxes!R7/1000</f>
        <v>0.80922257903999972</v>
      </c>
      <c r="T39" s="72">
        <f t="shared" ref="T39" si="228">SUM(G39:I39)</f>
        <v>1.8401360152799993</v>
      </c>
      <c r="U39" s="72">
        <f t="shared" ref="U39" si="229">SUM(J39:L39)</f>
        <v>2.0353351574399996</v>
      </c>
      <c r="V39" s="72">
        <f t="shared" ref="V39" si="230">SUM(M39:O39)</f>
        <v>2.1552522323999987</v>
      </c>
      <c r="W39" s="72">
        <f t="shared" ref="W39" si="231">SUM(P39:R39)</f>
        <v>2.3776645859999999</v>
      </c>
      <c r="X39" s="72"/>
      <c r="Y39" s="72">
        <f t="shared" ref="Y39" si="232">SUM(G39:R39)</f>
        <v>8.4083879911199961</v>
      </c>
      <c r="AB39" s="71">
        <f>Taxes!AB7/1000</f>
        <v>0.79240191168571328</v>
      </c>
      <c r="AC39" s="71">
        <f>Taxes!AC7/1000</f>
        <v>0.86040242268571454</v>
      </c>
      <c r="AD39" s="71">
        <f>Taxes!AD7/1000</f>
        <v>0.81299993688571404</v>
      </c>
      <c r="AE39" s="71">
        <f>Taxes!AE7/1000</f>
        <v>0.85074492857142847</v>
      </c>
      <c r="AF39" s="71">
        <f>Taxes!AF7/1000</f>
        <v>0.8681221285714279</v>
      </c>
      <c r="AG39" s="71">
        <f>Taxes!AG7/1000</f>
        <v>0.88429932857142812</v>
      </c>
      <c r="AH39" s="71">
        <f>Taxes!AH7/1000</f>
        <v>0.84995461785714199</v>
      </c>
      <c r="AI39" s="71">
        <f>Taxes!AI7/1000</f>
        <v>0.86970541785714295</v>
      </c>
      <c r="AJ39" s="71">
        <f>Taxes!AJ7/1000</f>
        <v>0.88879801785714352</v>
      </c>
      <c r="AK39" s="71">
        <f>Taxes!AK7/1000</f>
        <v>0.87495013214285644</v>
      </c>
      <c r="AL39" s="71">
        <f>Taxes!AL7/1000</f>
        <v>0.89641633214285676</v>
      </c>
      <c r="AM39" s="71">
        <f>Taxes!AM7/1000</f>
        <v>0.91602493214285718</v>
      </c>
      <c r="AO39" s="72">
        <f t="shared" ref="AO39" si="233">SUM(AB39:AD39)</f>
        <v>2.465804271257142</v>
      </c>
      <c r="AP39" s="72">
        <f t="shared" ref="AP39" si="234">SUM(AE39:AG39)</f>
        <v>2.6031663857142844</v>
      </c>
      <c r="AQ39" s="72">
        <f t="shared" ref="AQ39" si="235">SUM(AH39:AJ39)</f>
        <v>2.6084580535714288</v>
      </c>
      <c r="AR39" s="72">
        <f t="shared" ref="AR39" si="236">SUM(AK39:AM39)</f>
        <v>2.6873913964285703</v>
      </c>
      <c r="AS39" s="72"/>
      <c r="AT39" s="72">
        <f t="shared" ref="AT39" si="237">SUM(AB39:AM39)</f>
        <v>10.364820106971427</v>
      </c>
      <c r="AW39" s="71">
        <f>Taxes!AW7/1000</f>
        <v>1.0124573414285716</v>
      </c>
      <c r="AX39" s="71">
        <f>Taxes!AX7/1000</f>
        <v>1.0741651814285706</v>
      </c>
      <c r="AY39" s="71">
        <f>Taxes!AY7/1000</f>
        <v>1.0738012214285713</v>
      </c>
      <c r="AZ39" s="71">
        <f>Taxes!AZ7/1000</f>
        <v>1.0647341507142858</v>
      </c>
      <c r="BA39" s="71">
        <f>Taxes!BA7/1000</f>
        <v>1.0850635907142852</v>
      </c>
      <c r="BB39" s="71">
        <f>Taxes!BB7/1000</f>
        <v>1.1061934307142851</v>
      </c>
      <c r="BC39" s="71">
        <f>Taxes!BC7/1000</f>
        <v>1.0741620297500001</v>
      </c>
      <c r="BD39" s="71">
        <f>Taxes!BD7/1000</f>
        <v>1.0976052297500001</v>
      </c>
      <c r="BE39" s="71">
        <f>Taxes!BE7/1000</f>
        <v>1.1214047097499988</v>
      </c>
      <c r="BF39" s="71">
        <f>Taxes!BF7/1000</f>
        <v>1.1110136640357147</v>
      </c>
      <c r="BG39" s="71">
        <f>Taxes!BG7/1000</f>
        <v>1.1398731840357146</v>
      </c>
      <c r="BH39" s="71">
        <f>Taxes!BH7/1000</f>
        <v>1.1651964240357142</v>
      </c>
      <c r="BJ39" s="72">
        <f t="shared" ref="BJ39" si="238">SUM(AW39:AY39)</f>
        <v>3.1604237442857137</v>
      </c>
      <c r="BK39" s="72">
        <f t="shared" ref="BK39" si="239">SUM(AZ39:BB39)</f>
        <v>3.2559911721428563</v>
      </c>
      <c r="BL39" s="72">
        <f t="shared" ref="BL39" si="240">SUM(BC39:BE39)</f>
        <v>3.293171969249999</v>
      </c>
      <c r="BM39" s="72">
        <f t="shared" ref="BM39" si="241">SUM(BF39:BH39)</f>
        <v>3.4160832721071435</v>
      </c>
      <c r="BN39" s="72"/>
      <c r="BO39" s="72">
        <f t="shared" ref="BO39" si="242">SUM(AW39:BH39)</f>
        <v>13.125670157785713</v>
      </c>
    </row>
    <row r="40" spans="3:67" ht="18" customHeight="1" x14ac:dyDescent="0.25"/>
    <row r="41" spans="3:67" ht="18" customHeight="1" x14ac:dyDescent="0.25">
      <c r="D41" s="7" t="s">
        <v>207</v>
      </c>
      <c r="G41" s="71">
        <f>Investments!G9/1000</f>
        <v>0</v>
      </c>
      <c r="H41" s="71">
        <f>Investments!H9/1000</f>
        <v>0</v>
      </c>
      <c r="I41" s="71">
        <f>Investments!I9/1000</f>
        <v>0</v>
      </c>
      <c r="J41" s="71">
        <f>Investments!J9/1000</f>
        <v>0</v>
      </c>
      <c r="K41" s="71">
        <f>Investments!K9/1000</f>
        <v>0</v>
      </c>
      <c r="L41" s="71">
        <f>Investments!L9/1000</f>
        <v>0</v>
      </c>
      <c r="M41" s="71">
        <f>Investments!M9/1000</f>
        <v>0</v>
      </c>
      <c r="N41" s="71">
        <f>Investments!N9/1000</f>
        <v>0</v>
      </c>
      <c r="O41" s="71">
        <f>Investments!O9/1000</f>
        <v>0</v>
      </c>
      <c r="P41" s="71">
        <f>Investments!P9/1000</f>
        <v>0</v>
      </c>
      <c r="Q41" s="71">
        <f>Investments!Q9/1000</f>
        <v>0</v>
      </c>
      <c r="R41" s="71">
        <f>Investments!R9/1000</f>
        <v>0</v>
      </c>
      <c r="T41" s="14">
        <f t="shared" ref="T41" si="243">SUM(G41:I41)</f>
        <v>0</v>
      </c>
      <c r="U41" s="14">
        <f t="shared" ref="U41" si="244">SUM(J41:L41)</f>
        <v>0</v>
      </c>
      <c r="V41" s="14">
        <f t="shared" ref="V41" si="245">SUM(M41:O41)</f>
        <v>0</v>
      </c>
      <c r="W41" s="14">
        <f t="shared" ref="W41" si="246">SUM(P41:R41)</f>
        <v>0</v>
      </c>
      <c r="X41" s="14"/>
      <c r="Y41" s="14">
        <f t="shared" ref="Y41" si="247">SUM(G41:R41)</f>
        <v>0</v>
      </c>
      <c r="AB41" s="71">
        <f>Investments!AB9/1000</f>
        <v>0</v>
      </c>
      <c r="AC41" s="71">
        <f>Investments!AC9/1000</f>
        <v>0</v>
      </c>
      <c r="AD41" s="71">
        <f>Investments!AD9/1000</f>
        <v>0</v>
      </c>
      <c r="AE41" s="71">
        <f>Investments!AE9/1000</f>
        <v>0</v>
      </c>
      <c r="AF41" s="71">
        <f>Investments!AF9/1000</f>
        <v>0</v>
      </c>
      <c r="AG41" s="71">
        <f>Investments!AG9/1000</f>
        <v>0</v>
      </c>
      <c r="AH41" s="71">
        <f>Investments!AH9/1000</f>
        <v>0</v>
      </c>
      <c r="AI41" s="71">
        <f>Investments!AI9/1000</f>
        <v>0</v>
      </c>
      <c r="AJ41" s="71">
        <f>Investments!AJ9/1000</f>
        <v>2.5000000000000001E-2</v>
      </c>
      <c r="AK41" s="71">
        <f>Investments!AK9/1000</f>
        <v>0</v>
      </c>
      <c r="AL41" s="71">
        <f>Investments!AL9/1000</f>
        <v>0</v>
      </c>
      <c r="AM41" s="71">
        <f>Investments!AM9/1000</f>
        <v>2.5000000000000001E-2</v>
      </c>
      <c r="AO41" s="14">
        <f t="shared" ref="AO41:AO43" si="248">SUM(AB41:AD41)</f>
        <v>0</v>
      </c>
      <c r="AP41" s="14">
        <f t="shared" ref="AP41:AP43" si="249">SUM(AE41:AG41)</f>
        <v>0</v>
      </c>
      <c r="AQ41" s="14">
        <f t="shared" ref="AQ41:AQ43" si="250">SUM(AH41:AJ41)</f>
        <v>2.5000000000000001E-2</v>
      </c>
      <c r="AR41" s="14">
        <f t="shared" ref="AR41:AR43" si="251">SUM(AK41:AM41)</f>
        <v>2.5000000000000001E-2</v>
      </c>
      <c r="AS41" s="14"/>
      <c r="AT41" s="14">
        <f t="shared" ref="AT41:AT43" si="252">SUM(AB41:AM41)</f>
        <v>0.05</v>
      </c>
      <c r="AW41" s="71">
        <f>Investments!AW9/1000</f>
        <v>0</v>
      </c>
      <c r="AX41" s="71">
        <f>Investments!AX9/1000</f>
        <v>0</v>
      </c>
      <c r="AY41" s="71">
        <f>Investments!AY9/1000</f>
        <v>2.5000000000000001E-2</v>
      </c>
      <c r="AZ41" s="71">
        <f>Investments!AZ9/1000</f>
        <v>0</v>
      </c>
      <c r="BA41" s="71">
        <f>Investments!BA9/1000</f>
        <v>0</v>
      </c>
      <c r="BB41" s="71">
        <f>Investments!BB9/1000</f>
        <v>2.5000000000000001E-2</v>
      </c>
      <c r="BC41" s="71">
        <f>Investments!BC9/1000</f>
        <v>0</v>
      </c>
      <c r="BD41" s="71">
        <f>Investments!BD9/1000</f>
        <v>0</v>
      </c>
      <c r="BE41" s="71">
        <f>Investments!BE9/1000</f>
        <v>2.5000000000000001E-2</v>
      </c>
      <c r="BF41" s="71">
        <f>Investments!BF9/1000</f>
        <v>0</v>
      </c>
      <c r="BG41" s="71">
        <f>Investments!BG9/1000</f>
        <v>0</v>
      </c>
      <c r="BH41" s="71">
        <f>Investments!BH9/1000</f>
        <v>2.5000000000000001E-2</v>
      </c>
      <c r="BJ41" s="14">
        <f t="shared" ref="BJ41:BJ43" si="253">SUM(AW41:AY41)</f>
        <v>2.5000000000000001E-2</v>
      </c>
      <c r="BK41" s="14">
        <f t="shared" ref="BK41:BK43" si="254">SUM(AZ41:BB41)</f>
        <v>2.5000000000000001E-2</v>
      </c>
      <c r="BL41" s="14">
        <f t="shared" ref="BL41:BL43" si="255">SUM(BC41:BE41)</f>
        <v>2.5000000000000001E-2</v>
      </c>
      <c r="BM41" s="14">
        <f t="shared" ref="BM41:BM43" si="256">SUM(BF41:BH41)</f>
        <v>2.5000000000000001E-2</v>
      </c>
      <c r="BN41" s="14"/>
      <c r="BO41" s="14">
        <f t="shared" ref="BO41:BO43" si="257">SUM(AW41:BH41)</f>
        <v>0.1</v>
      </c>
    </row>
    <row r="42" spans="3:67" ht="18" customHeight="1" x14ac:dyDescent="0.25">
      <c r="D42" s="7" t="s">
        <v>215</v>
      </c>
      <c r="G42" s="71">
        <f>'LT Assets &amp; Liabilities'!G10/1000</f>
        <v>0</v>
      </c>
      <c r="H42" s="71">
        <f>'LT Assets &amp; Liabilities'!H10/1000</f>
        <v>0</v>
      </c>
      <c r="I42" s="71">
        <f>'LT Assets &amp; Liabilities'!I10/1000</f>
        <v>0</v>
      </c>
      <c r="J42" s="71">
        <f>'LT Assets &amp; Liabilities'!J10/1000</f>
        <v>0</v>
      </c>
      <c r="K42" s="71">
        <f>'LT Assets &amp; Liabilities'!K10/1000</f>
        <v>0</v>
      </c>
      <c r="L42" s="71">
        <f>'LT Assets &amp; Liabilities'!L10/1000</f>
        <v>0</v>
      </c>
      <c r="M42" s="71">
        <f>'LT Assets &amp; Liabilities'!M10/1000</f>
        <v>0</v>
      </c>
      <c r="N42" s="71">
        <f>'LT Assets &amp; Liabilities'!N10/1000</f>
        <v>0</v>
      </c>
      <c r="O42" s="71">
        <f>'LT Assets &amp; Liabilities'!O10/1000</f>
        <v>0</v>
      </c>
      <c r="P42" s="71">
        <f>'LT Assets &amp; Liabilities'!P10/1000</f>
        <v>0</v>
      </c>
      <c r="Q42" s="71">
        <f>'LT Assets &amp; Liabilities'!Q10/1000</f>
        <v>0</v>
      </c>
      <c r="R42" s="71">
        <f>'LT Assets &amp; Liabilities'!R10/1000</f>
        <v>0</v>
      </c>
      <c r="T42" s="14">
        <f t="shared" ref="T42" si="258">SUM(G42:I42)</f>
        <v>0</v>
      </c>
      <c r="U42" s="14">
        <f t="shared" ref="U42" si="259">SUM(J42:L42)</f>
        <v>0</v>
      </c>
      <c r="V42" s="14">
        <f t="shared" ref="V42" si="260">SUM(M42:O42)</f>
        <v>0</v>
      </c>
      <c r="W42" s="14">
        <f t="shared" ref="W42" si="261">SUM(P42:R42)</f>
        <v>0</v>
      </c>
      <c r="X42" s="14"/>
      <c r="Y42" s="14">
        <f t="shared" ref="Y42" si="262">SUM(G42:R42)</f>
        <v>0</v>
      </c>
      <c r="AB42" s="71">
        <f>'LT Assets &amp; Liabilities'!AB10/1000</f>
        <v>0</v>
      </c>
      <c r="AC42" s="71">
        <f>'LT Assets &amp; Liabilities'!AC10/1000</f>
        <v>0</v>
      </c>
      <c r="AD42" s="71">
        <f>'LT Assets &amp; Liabilities'!AD10/1000</f>
        <v>0</v>
      </c>
      <c r="AE42" s="71">
        <f>'LT Assets &amp; Liabilities'!AE10/1000</f>
        <v>0</v>
      </c>
      <c r="AF42" s="71">
        <f>'LT Assets &amp; Liabilities'!AF10/1000</f>
        <v>0</v>
      </c>
      <c r="AG42" s="71">
        <f>'LT Assets &amp; Liabilities'!AG10/1000</f>
        <v>0</v>
      </c>
      <c r="AH42" s="71">
        <f>'LT Assets &amp; Liabilities'!AH10/1000</f>
        <v>0</v>
      </c>
      <c r="AI42" s="71">
        <f>'LT Assets &amp; Liabilities'!AI10/1000</f>
        <v>0</v>
      </c>
      <c r="AJ42" s="71">
        <f>'LT Assets &amp; Liabilities'!AJ10/1000</f>
        <v>0</v>
      </c>
      <c r="AK42" s="71">
        <f>'LT Assets &amp; Liabilities'!AK10/1000</f>
        <v>0</v>
      </c>
      <c r="AL42" s="71">
        <f>'LT Assets &amp; Liabilities'!AL10/1000</f>
        <v>0</v>
      </c>
      <c r="AM42" s="71">
        <f>'LT Assets &amp; Liabilities'!AM10/1000</f>
        <v>0</v>
      </c>
      <c r="AO42" s="14">
        <f t="shared" si="248"/>
        <v>0</v>
      </c>
      <c r="AP42" s="14">
        <f t="shared" si="249"/>
        <v>0</v>
      </c>
      <c r="AQ42" s="14">
        <f t="shared" si="250"/>
        <v>0</v>
      </c>
      <c r="AR42" s="14">
        <f t="shared" si="251"/>
        <v>0</v>
      </c>
      <c r="AS42" s="14"/>
      <c r="AT42" s="14">
        <f t="shared" si="252"/>
        <v>0</v>
      </c>
      <c r="AW42" s="71">
        <f>'LT Assets &amp; Liabilities'!AW10/1000</f>
        <v>0</v>
      </c>
      <c r="AX42" s="71">
        <f>'LT Assets &amp; Liabilities'!AX10/1000</f>
        <v>0</v>
      </c>
      <c r="AY42" s="71">
        <f>'LT Assets &amp; Liabilities'!AY10/1000</f>
        <v>0</v>
      </c>
      <c r="AZ42" s="71">
        <f>'LT Assets &amp; Liabilities'!AZ10/1000</f>
        <v>0</v>
      </c>
      <c r="BA42" s="71">
        <f>'LT Assets &amp; Liabilities'!BA10/1000</f>
        <v>0</v>
      </c>
      <c r="BB42" s="71">
        <f>'LT Assets &amp; Liabilities'!BB10/1000</f>
        <v>0</v>
      </c>
      <c r="BC42" s="71">
        <f>'LT Assets &amp; Liabilities'!BC10/1000</f>
        <v>0</v>
      </c>
      <c r="BD42" s="71">
        <f>'LT Assets &amp; Liabilities'!BD10/1000</f>
        <v>0</v>
      </c>
      <c r="BE42" s="71">
        <f>'LT Assets &amp; Liabilities'!BE10/1000</f>
        <v>0</v>
      </c>
      <c r="BF42" s="71">
        <f>'LT Assets &amp; Liabilities'!BF10/1000</f>
        <v>0</v>
      </c>
      <c r="BG42" s="71">
        <f>'LT Assets &amp; Liabilities'!BG10/1000</f>
        <v>0</v>
      </c>
      <c r="BH42" s="71">
        <f>'LT Assets &amp; Liabilities'!BH10/1000</f>
        <v>0</v>
      </c>
      <c r="BJ42" s="14">
        <f t="shared" si="253"/>
        <v>0</v>
      </c>
      <c r="BK42" s="14">
        <f t="shared" si="254"/>
        <v>0</v>
      </c>
      <c r="BL42" s="14">
        <f t="shared" si="255"/>
        <v>0</v>
      </c>
      <c r="BM42" s="14">
        <f t="shared" si="256"/>
        <v>0</v>
      </c>
      <c r="BN42" s="14"/>
      <c r="BO42" s="14">
        <f t="shared" si="257"/>
        <v>0</v>
      </c>
    </row>
    <row r="43" spans="3:67" ht="18" customHeight="1" x14ac:dyDescent="0.25">
      <c r="D43" s="7" t="s">
        <v>217</v>
      </c>
      <c r="G43" s="71">
        <f>'LT Assets &amp; Liabilities'!G15/1000</f>
        <v>0</v>
      </c>
      <c r="H43" s="71">
        <f>'LT Assets &amp; Liabilities'!H15/1000</f>
        <v>0</v>
      </c>
      <c r="I43" s="71">
        <f>'LT Assets &amp; Liabilities'!I15/1000</f>
        <v>0</v>
      </c>
      <c r="J43" s="71">
        <f>'LT Assets &amp; Liabilities'!J15/1000</f>
        <v>0</v>
      </c>
      <c r="K43" s="71">
        <f>'LT Assets &amp; Liabilities'!K15/1000</f>
        <v>0</v>
      </c>
      <c r="L43" s="71">
        <f>'LT Assets &amp; Liabilities'!L15/1000</f>
        <v>0</v>
      </c>
      <c r="M43" s="71">
        <f>'LT Assets &amp; Liabilities'!M15/1000</f>
        <v>0</v>
      </c>
      <c r="N43" s="71">
        <f>'LT Assets &amp; Liabilities'!N15/1000</f>
        <v>0</v>
      </c>
      <c r="O43" s="71">
        <f>'LT Assets &amp; Liabilities'!O15/1000</f>
        <v>0</v>
      </c>
      <c r="P43" s="71">
        <f>'LT Assets &amp; Liabilities'!P15/1000</f>
        <v>0</v>
      </c>
      <c r="Q43" s="71">
        <f>'LT Assets &amp; Liabilities'!Q15/1000</f>
        <v>0</v>
      </c>
      <c r="R43" s="71">
        <f>'LT Assets &amp; Liabilities'!R15/1000</f>
        <v>0</v>
      </c>
      <c r="T43" s="14">
        <f t="shared" ref="T43" si="263">SUM(G43:I43)</f>
        <v>0</v>
      </c>
      <c r="U43" s="14">
        <f t="shared" ref="U43" si="264">SUM(J43:L43)</f>
        <v>0</v>
      </c>
      <c r="V43" s="14">
        <f t="shared" ref="V43" si="265">SUM(M43:O43)</f>
        <v>0</v>
      </c>
      <c r="W43" s="14">
        <f t="shared" ref="W43" si="266">SUM(P43:R43)</f>
        <v>0</v>
      </c>
      <c r="X43" s="14"/>
      <c r="Y43" s="14">
        <f t="shared" ref="Y43" si="267">SUM(G43:R43)</f>
        <v>0</v>
      </c>
      <c r="AB43" s="71">
        <f>'LT Assets &amp; Liabilities'!AB15/1000</f>
        <v>0</v>
      </c>
      <c r="AC43" s="71">
        <f>'LT Assets &amp; Liabilities'!AC15/1000</f>
        <v>0</v>
      </c>
      <c r="AD43" s="71">
        <f>'LT Assets &amp; Liabilities'!AD15/1000</f>
        <v>0</v>
      </c>
      <c r="AE43" s="71">
        <f>'LT Assets &amp; Liabilities'!AE15/1000</f>
        <v>0</v>
      </c>
      <c r="AF43" s="71">
        <f>'LT Assets &amp; Liabilities'!AF15/1000</f>
        <v>0</v>
      </c>
      <c r="AG43" s="71">
        <f>'LT Assets &amp; Liabilities'!AG15/1000</f>
        <v>0</v>
      </c>
      <c r="AH43" s="71">
        <f>'LT Assets &amp; Liabilities'!AH15/1000</f>
        <v>0</v>
      </c>
      <c r="AI43" s="71">
        <f>'LT Assets &amp; Liabilities'!AI15/1000</f>
        <v>0</v>
      </c>
      <c r="AJ43" s="71">
        <f>'LT Assets &amp; Liabilities'!AJ15/1000</f>
        <v>0</v>
      </c>
      <c r="AK43" s="71">
        <f>'LT Assets &amp; Liabilities'!AK15/1000</f>
        <v>0</v>
      </c>
      <c r="AL43" s="71">
        <f>'LT Assets &amp; Liabilities'!AL15/1000</f>
        <v>0</v>
      </c>
      <c r="AM43" s="71">
        <f>'LT Assets &amp; Liabilities'!AM15/1000</f>
        <v>0</v>
      </c>
      <c r="AO43" s="14">
        <f t="shared" si="248"/>
        <v>0</v>
      </c>
      <c r="AP43" s="14">
        <f t="shared" si="249"/>
        <v>0</v>
      </c>
      <c r="AQ43" s="14">
        <f t="shared" si="250"/>
        <v>0</v>
      </c>
      <c r="AR43" s="14">
        <f t="shared" si="251"/>
        <v>0</v>
      </c>
      <c r="AS43" s="14"/>
      <c r="AT43" s="14">
        <f t="shared" si="252"/>
        <v>0</v>
      </c>
      <c r="AW43" s="71">
        <f>'LT Assets &amp; Liabilities'!AW15/1000</f>
        <v>0</v>
      </c>
      <c r="AX43" s="71">
        <f>'LT Assets &amp; Liabilities'!AX15/1000</f>
        <v>0</v>
      </c>
      <c r="AY43" s="71">
        <f>'LT Assets &amp; Liabilities'!AY15/1000</f>
        <v>0</v>
      </c>
      <c r="AZ43" s="71">
        <f>'LT Assets &amp; Liabilities'!AZ15/1000</f>
        <v>0</v>
      </c>
      <c r="BA43" s="71">
        <f>'LT Assets &amp; Liabilities'!BA15/1000</f>
        <v>0</v>
      </c>
      <c r="BB43" s="71">
        <f>'LT Assets &amp; Liabilities'!BB15/1000</f>
        <v>0</v>
      </c>
      <c r="BC43" s="71">
        <f>'LT Assets &amp; Liabilities'!BC15/1000</f>
        <v>0</v>
      </c>
      <c r="BD43" s="71">
        <f>'LT Assets &amp; Liabilities'!BD15/1000</f>
        <v>0</v>
      </c>
      <c r="BE43" s="71">
        <f>'LT Assets &amp; Liabilities'!BE15/1000</f>
        <v>0</v>
      </c>
      <c r="BF43" s="71">
        <f>'LT Assets &amp; Liabilities'!BF15/1000</f>
        <v>0</v>
      </c>
      <c r="BG43" s="71">
        <f>'LT Assets &amp; Liabilities'!BG15/1000</f>
        <v>0</v>
      </c>
      <c r="BH43" s="71">
        <f>'LT Assets &amp; Liabilities'!BH15/1000</f>
        <v>0</v>
      </c>
      <c r="BJ43" s="14">
        <f t="shared" si="253"/>
        <v>0</v>
      </c>
      <c r="BK43" s="14">
        <f t="shared" si="254"/>
        <v>0</v>
      </c>
      <c r="BL43" s="14">
        <f t="shared" si="255"/>
        <v>0</v>
      </c>
      <c r="BM43" s="14">
        <f t="shared" si="256"/>
        <v>0</v>
      </c>
      <c r="BN43" s="14"/>
      <c r="BO43" s="14">
        <f t="shared" si="257"/>
        <v>0</v>
      </c>
    </row>
    <row r="44" spans="3:67" ht="18" customHeight="1" x14ac:dyDescent="0.25"/>
    <row r="45" spans="3:67" s="30" customFormat="1" ht="18" customHeight="1" x14ac:dyDescent="0.25">
      <c r="C45" s="30" t="s">
        <v>148</v>
      </c>
      <c r="G45" s="49">
        <f>G34-SUM(G37,G39,G41,G42,G43)</f>
        <v>0.7310333186933331</v>
      </c>
      <c r="H45" s="49">
        <f t="shared" ref="H45:R45" si="268">H34-SUM(H37,H39,H41)</f>
        <v>0.73751978021333242</v>
      </c>
      <c r="I45" s="49">
        <f t="shared" si="268"/>
        <v>0.82821386067291103</v>
      </c>
      <c r="J45" s="49">
        <f t="shared" si="268"/>
        <v>0.88267532877516919</v>
      </c>
      <c r="K45" s="49">
        <f t="shared" si="268"/>
        <v>0.91395045838219113</v>
      </c>
      <c r="L45" s="49">
        <f t="shared" si="268"/>
        <v>0.96443159603192186</v>
      </c>
      <c r="M45" s="49">
        <f t="shared" si="268"/>
        <v>0.94681817324710726</v>
      </c>
      <c r="N45" s="49">
        <f t="shared" si="268"/>
        <v>1.0303113964127149</v>
      </c>
      <c r="O45" s="49">
        <f t="shared" si="268"/>
        <v>1.0814629286534547</v>
      </c>
      <c r="P45" s="49">
        <f t="shared" si="268"/>
        <v>1.1133152554222681</v>
      </c>
      <c r="Q45" s="49">
        <f t="shared" si="268"/>
        <v>1.2443898146522319</v>
      </c>
      <c r="R45" s="49">
        <f t="shared" si="268"/>
        <v>1.2455995438410352</v>
      </c>
      <c r="S45" s="50"/>
      <c r="T45" s="49">
        <f t="shared" ref="T45" si="269">SUM(G45:I45)</f>
        <v>2.2967669595795766</v>
      </c>
      <c r="U45" s="49">
        <f t="shared" ref="U45" si="270">SUM(J45:L45)</f>
        <v>2.7610573831892822</v>
      </c>
      <c r="V45" s="49">
        <f t="shared" ref="V45" si="271">SUM(M45:O45)</f>
        <v>3.0585924983132768</v>
      </c>
      <c r="W45" s="49">
        <f t="shared" ref="W45" si="272">SUM(P45:R45)</f>
        <v>3.6033046139155354</v>
      </c>
      <c r="X45" s="49"/>
      <c r="Y45" s="49">
        <f t="shared" ref="Y45" si="273">SUM(G45:R45)</f>
        <v>11.719721454997671</v>
      </c>
      <c r="AB45" s="49">
        <f>AB34-SUM(AB37,AB39,AB41,AB42,AB43)</f>
        <v>1.2057516190409399</v>
      </c>
      <c r="AC45" s="49">
        <f t="shared" ref="AC45:AM45" si="274">AC34-SUM(AC37,AC39,AC41)</f>
        <v>1.3710179763950703</v>
      </c>
      <c r="AD45" s="49">
        <f t="shared" si="274"/>
        <v>1.2615257349045965</v>
      </c>
      <c r="AE45" s="49">
        <f t="shared" si="274"/>
        <v>1.3521279926387622</v>
      </c>
      <c r="AF45" s="49">
        <f t="shared" si="274"/>
        <v>1.3459910315402648</v>
      </c>
      <c r="AG45" s="49">
        <f t="shared" si="274"/>
        <v>1.393257071835361</v>
      </c>
      <c r="AH45" s="49">
        <f t="shared" si="274"/>
        <v>1.306393604407178</v>
      </c>
      <c r="AI45" s="49">
        <f t="shared" si="274"/>
        <v>1.3637494830717771</v>
      </c>
      <c r="AJ45" s="49">
        <f t="shared" si="274"/>
        <v>1.3947523908202522</v>
      </c>
      <c r="AK45" s="49">
        <f t="shared" si="274"/>
        <v>1.4222856665722565</v>
      </c>
      <c r="AL45" s="49">
        <f t="shared" si="274"/>
        <v>1.4854907892105951</v>
      </c>
      <c r="AM45" s="49">
        <f t="shared" si="274"/>
        <v>1.5198849740226588</v>
      </c>
      <c r="AN45" s="50"/>
      <c r="AO45" s="49">
        <f t="shared" ref="AO45" si="275">SUM(AB45:AD45)</f>
        <v>3.8382953303406069</v>
      </c>
      <c r="AP45" s="49">
        <f t="shared" ref="AP45" si="276">SUM(AE45:AG45)</f>
        <v>4.0913760960143879</v>
      </c>
      <c r="AQ45" s="49">
        <f t="shared" ref="AQ45" si="277">SUM(AH45:AJ45)</f>
        <v>4.0648954782992073</v>
      </c>
      <c r="AR45" s="49">
        <f t="shared" ref="AR45" si="278">SUM(AK45:AM45)</f>
        <v>4.4276614298055108</v>
      </c>
      <c r="AS45" s="49"/>
      <c r="AT45" s="49">
        <f t="shared" ref="AT45" si="279">SUM(AB45:AM45)</f>
        <v>16.422228334459714</v>
      </c>
      <c r="AW45" s="49">
        <f>AW34-SUM(AW37,AW39,AW41,AW42,AW43)</f>
        <v>1.7767818601211243</v>
      </c>
      <c r="AX45" s="49">
        <f t="shared" ref="AX45:BH45" si="280">AX34-SUM(AX37,AX39,AX41)</f>
        <v>1.9300867690670667</v>
      </c>
      <c r="AY45" s="49">
        <f t="shared" si="280"/>
        <v>1.9121927399818643</v>
      </c>
      <c r="AZ45" s="49">
        <f t="shared" si="280"/>
        <v>1.9256651873936637</v>
      </c>
      <c r="BA45" s="49">
        <f t="shared" si="280"/>
        <v>1.9895598296375852</v>
      </c>
      <c r="BB45" s="49">
        <f t="shared" si="280"/>
        <v>2.0306812864612653</v>
      </c>
      <c r="BC45" s="49">
        <f t="shared" si="280"/>
        <v>1.991858185366417</v>
      </c>
      <c r="BD45" s="49">
        <f t="shared" si="280"/>
        <v>2.0642204587096264</v>
      </c>
      <c r="BE45" s="49">
        <f t="shared" si="280"/>
        <v>2.1126546903140011</v>
      </c>
      <c r="BF45" s="49">
        <f t="shared" si="280"/>
        <v>2.1257020991027407</v>
      </c>
      <c r="BG45" s="49">
        <f t="shared" si="280"/>
        <v>2.2125520530538565</v>
      </c>
      <c r="BH45" s="49">
        <f t="shared" si="280"/>
        <v>2.2666257242363526</v>
      </c>
      <c r="BI45" s="50"/>
      <c r="BJ45" s="49">
        <f t="shared" ref="BJ45" si="281">SUM(AW45:AY45)</f>
        <v>5.6190613691700548</v>
      </c>
      <c r="BK45" s="49">
        <f t="shared" ref="BK45" si="282">SUM(AZ45:BB45)</f>
        <v>5.9459063034925137</v>
      </c>
      <c r="BL45" s="49">
        <f t="shared" ref="BL45" si="283">SUM(BC45:BE45)</f>
        <v>6.1687333343900441</v>
      </c>
      <c r="BM45" s="49">
        <f t="shared" ref="BM45" si="284">SUM(BF45:BH45)</f>
        <v>6.6048798763929497</v>
      </c>
      <c r="BN45" s="49"/>
      <c r="BO45" s="49">
        <f t="shared" ref="BO45" si="285">SUM(AW45:BH45)</f>
        <v>24.338580883445562</v>
      </c>
    </row>
    <row r="46" spans="3:67" ht="18" customHeight="1" x14ac:dyDescent="0.25">
      <c r="E46" s="11" t="s">
        <v>27</v>
      </c>
      <c r="G46" s="3">
        <f>G45/G$11</f>
        <v>4.7313118170112259E-2</v>
      </c>
      <c r="H46" s="3">
        <f t="shared" ref="H46:R46" si="286">H45/H$11</f>
        <v>4.7916961023546173E-2</v>
      </c>
      <c r="I46" s="3">
        <f t="shared" si="286"/>
        <v>5.2804147255341001E-2</v>
      </c>
      <c r="J46" s="3">
        <f t="shared" si="286"/>
        <v>5.5765018104342062E-2</v>
      </c>
      <c r="K46" s="3">
        <f t="shared" si="286"/>
        <v>5.7636383660583809E-2</v>
      </c>
      <c r="L46" s="3">
        <f t="shared" si="286"/>
        <v>6.018731183270444E-2</v>
      </c>
      <c r="M46" s="3">
        <f t="shared" si="286"/>
        <v>5.9074356987505162E-2</v>
      </c>
      <c r="N46" s="3">
        <f t="shared" si="286"/>
        <v>6.3459458936872784E-2</v>
      </c>
      <c r="O46" s="3">
        <f t="shared" si="286"/>
        <v>6.6120494615216976E-2</v>
      </c>
      <c r="P46" s="3">
        <f t="shared" si="286"/>
        <v>6.7990949652379007E-2</v>
      </c>
      <c r="Q46" s="3">
        <f t="shared" si="286"/>
        <v>7.4221674319416855E-2</v>
      </c>
      <c r="R46" s="3">
        <f t="shared" si="286"/>
        <v>7.4548742568915374E-2</v>
      </c>
      <c r="T46" s="3">
        <f t="shared" ref="T46:W46" si="287">T45/T$11</f>
        <v>4.9363937219120801E-2</v>
      </c>
      <c r="U46" s="3">
        <f t="shared" si="287"/>
        <v>5.7872286118972403E-2</v>
      </c>
      <c r="V46" s="3">
        <f t="shared" si="287"/>
        <v>6.2909084976996141E-2</v>
      </c>
      <c r="W46" s="3">
        <f t="shared" si="287"/>
        <v>7.2284619525830221E-2</v>
      </c>
      <c r="Y46" s="3">
        <f t="shared" ref="Y46" si="288">Y45/Y$11</f>
        <v>6.0816964405558456E-2</v>
      </c>
      <c r="AB46" s="3">
        <f>AB45/AB$11</f>
        <v>6.5857217725949269E-2</v>
      </c>
      <c r="AC46" s="3">
        <f t="shared" ref="AC46" si="289">AC45/AC$11</f>
        <v>7.3908752727664617E-2</v>
      </c>
      <c r="AD46" s="3">
        <f t="shared" ref="AD46" si="290">AD45/AD$11</f>
        <v>6.8319860274877048E-2</v>
      </c>
      <c r="AE46" s="3">
        <f t="shared" ref="AE46" si="291">AE45/AE$11</f>
        <v>7.210580165522408E-2</v>
      </c>
      <c r="AF46" s="3">
        <f t="shared" ref="AF46" si="292">AF45/AF$11</f>
        <v>7.139570145896787E-2</v>
      </c>
      <c r="AG46" s="3">
        <f t="shared" ref="AG46" si="293">AG45/AG$11</f>
        <v>7.3538905450816983E-2</v>
      </c>
      <c r="AH46" s="3">
        <f t="shared" ref="AH46" si="294">AH45/AH$11</f>
        <v>6.8554600428057888E-2</v>
      </c>
      <c r="AI46" s="3">
        <f t="shared" ref="AI46" si="295">AI45/AI$11</f>
        <v>7.115573566693506E-2</v>
      </c>
      <c r="AJ46" s="3">
        <f t="shared" ref="AJ46" si="296">AJ45/AJ$11</f>
        <v>7.2356565426629466E-2</v>
      </c>
      <c r="AK46" s="3">
        <f t="shared" ref="AK46" si="297">AK45/AK$11</f>
        <v>7.3329002527448076E-2</v>
      </c>
      <c r="AL46" s="3">
        <f t="shared" ref="AL46" si="298">AL45/AL$11</f>
        <v>7.6119485490095964E-2</v>
      </c>
      <c r="AM46" s="3">
        <f t="shared" ref="AM46" si="299">AM45/AM$11</f>
        <v>7.7455643046309169E-2</v>
      </c>
      <c r="AO46" s="3">
        <f t="shared" ref="AO46:AR46" si="300">AO45/AO$11</f>
        <v>6.9378850902641898E-2</v>
      </c>
      <c r="AP46" s="3">
        <f t="shared" si="300"/>
        <v>7.2349198166845638E-2</v>
      </c>
      <c r="AQ46" s="3">
        <f t="shared" si="300"/>
        <v>7.0696231929590791E-2</v>
      </c>
      <c r="AR46" s="3">
        <f t="shared" si="300"/>
        <v>7.5642750815220788E-2</v>
      </c>
      <c r="AT46" s="3">
        <f t="shared" ref="AT46" si="301">AT45/AT$11</f>
        <v>7.2057022258164877E-2</v>
      </c>
      <c r="AW46" s="3">
        <f>AW45/AW$11</f>
        <v>8.346832371651694E-2</v>
      </c>
      <c r="AX46" s="3">
        <f t="shared" ref="AX46" si="302">AX45/AX$11</f>
        <v>9.0160636097531055E-2</v>
      </c>
      <c r="AY46" s="3">
        <f t="shared" ref="AY46" si="303">AY45/AY$11</f>
        <v>8.8886485455456146E-2</v>
      </c>
      <c r="AZ46" s="3">
        <f t="shared" ref="AZ46" si="304">AZ45/AZ$11</f>
        <v>8.9014964944548441E-2</v>
      </c>
      <c r="BA46" s="3">
        <f t="shared" ref="BA46" si="305">BA45/BA$11</f>
        <v>9.1430506845596934E-2</v>
      </c>
      <c r="BB46" s="3">
        <f t="shared" ref="BB46" si="306">BB45/BB$11</f>
        <v>9.2780671838463433E-2</v>
      </c>
      <c r="BC46" s="3">
        <f t="shared" ref="BC46" si="307">BC45/BC$11</f>
        <v>9.0411610247669971E-2</v>
      </c>
      <c r="BD46" s="3">
        <f t="shared" ref="BD46" si="308">BD45/BD$11</f>
        <v>9.3113976147036995E-2</v>
      </c>
      <c r="BE46" s="3">
        <f t="shared" ref="BE46" si="309">BE45/BE$11</f>
        <v>9.4683318819155829E-2</v>
      </c>
      <c r="BF46" s="3">
        <f t="shared" ref="BF46" si="310">BF45/BF$11</f>
        <v>9.4639058957477276E-2</v>
      </c>
      <c r="BG46" s="3">
        <f t="shared" ref="BG46" si="311">BG45/BG$11</f>
        <v>9.7778094379774735E-2</v>
      </c>
      <c r="BH46" s="3">
        <f t="shared" ref="BH46" si="312">BH45/BH$11</f>
        <v>9.9515543331153589E-2</v>
      </c>
      <c r="BJ46" s="3">
        <f t="shared" ref="BJ46:BM46" si="313">BJ45/BJ$11</f>
        <v>8.7514982734241825E-2</v>
      </c>
      <c r="BK46" s="3">
        <f t="shared" si="313"/>
        <v>9.1082704943030501E-2</v>
      </c>
      <c r="BL46" s="3">
        <f t="shared" si="313"/>
        <v>9.274533448384284E-2</v>
      </c>
      <c r="BM46" s="3">
        <f t="shared" si="313"/>
        <v>9.7322297030591143E-2</v>
      </c>
      <c r="BO46" s="3">
        <f t="shared" ref="BO46" si="314">BO45/BO$11</f>
        <v>9.2238482150568832E-2</v>
      </c>
    </row>
    <row r="47" spans="3:67" ht="18" customHeight="1" x14ac:dyDescent="0.25"/>
    <row r="48" spans="3:67" ht="18" customHeight="1" x14ac:dyDescent="0.25">
      <c r="C48" s="7" t="s">
        <v>342</v>
      </c>
      <c r="T48" s="14">
        <f>Financing!T11/1000</f>
        <v>20</v>
      </c>
      <c r="U48" s="14">
        <f>Financing!U11/1000</f>
        <v>20</v>
      </c>
      <c r="V48" s="14">
        <f>Financing!V11/1000</f>
        <v>20</v>
      </c>
      <c r="W48" s="14">
        <f>Financing!W11/1000</f>
        <v>20</v>
      </c>
      <c r="X48" s="14"/>
      <c r="Y48" s="14">
        <f>Financing!Y11/1000</f>
        <v>20</v>
      </c>
      <c r="AO48" s="14">
        <f>Financing!AO11/1000</f>
        <v>20</v>
      </c>
      <c r="AP48" s="14">
        <f>Financing!AP11/1000</f>
        <v>20</v>
      </c>
      <c r="AQ48" s="14">
        <f>Financing!AQ11/1000</f>
        <v>20</v>
      </c>
      <c r="AR48" s="14">
        <f>Financing!AR11/1000</f>
        <v>20</v>
      </c>
      <c r="AS48" s="14"/>
      <c r="AT48" s="14">
        <f>Financing!AT11/1000</f>
        <v>20</v>
      </c>
      <c r="BJ48" s="14">
        <f>Financing!BJ11/1000</f>
        <v>20</v>
      </c>
      <c r="BK48" s="14">
        <f>Financing!BK11/1000</f>
        <v>20</v>
      </c>
      <c r="BL48" s="14">
        <f>Financing!BL11/1000</f>
        <v>20</v>
      </c>
      <c r="BM48" s="14">
        <f>Financing!BM11/1000</f>
        <v>20</v>
      </c>
      <c r="BN48" s="14"/>
      <c r="BO48" s="14">
        <f>Financing!BO11/1000</f>
        <v>20</v>
      </c>
    </row>
    <row r="49" spans="1:68" ht="18" customHeight="1" x14ac:dyDescent="0.25">
      <c r="C49" s="7" t="s">
        <v>225</v>
      </c>
      <c r="T49" s="77">
        <f>T45/T48</f>
        <v>0.11483834797897882</v>
      </c>
      <c r="U49" s="77">
        <f t="shared" ref="U49:Y49" si="315">U45/U48</f>
        <v>0.1380528691594641</v>
      </c>
      <c r="V49" s="77">
        <f t="shared" si="315"/>
        <v>0.15292962491566384</v>
      </c>
      <c r="W49" s="77">
        <f t="shared" si="315"/>
        <v>0.18016523069577678</v>
      </c>
      <c r="X49" s="77"/>
      <c r="Y49" s="77">
        <f t="shared" si="315"/>
        <v>0.58598607274988357</v>
      </c>
      <c r="AO49" s="77">
        <f>AO45/AO48</f>
        <v>0.19191476651703035</v>
      </c>
      <c r="AP49" s="77">
        <f t="shared" ref="AP49" si="316">AP45/AP48</f>
        <v>0.2045688048007194</v>
      </c>
      <c r="AQ49" s="77">
        <f t="shared" ref="AQ49" si="317">AQ45/AQ48</f>
        <v>0.20324477391496037</v>
      </c>
      <c r="AR49" s="77">
        <f t="shared" ref="AR49" si="318">AR45/AR48</f>
        <v>0.22138307149027553</v>
      </c>
      <c r="AS49" s="77"/>
      <c r="AT49" s="77">
        <f t="shared" ref="AT49" si="319">AT45/AT48</f>
        <v>0.82111141672298571</v>
      </c>
      <c r="BJ49" s="77">
        <f>BJ45/BJ48</f>
        <v>0.28095306845850276</v>
      </c>
      <c r="BK49" s="77">
        <f t="shared" ref="BK49" si="320">BK45/BK48</f>
        <v>0.29729531517462571</v>
      </c>
      <c r="BL49" s="77">
        <f t="shared" ref="BL49" si="321">BL45/BL48</f>
        <v>0.30843666671950221</v>
      </c>
      <c r="BM49" s="77">
        <f t="shared" ref="BM49" si="322">BM45/BM48</f>
        <v>0.33024399381964747</v>
      </c>
      <c r="BN49" s="77"/>
      <c r="BO49" s="77">
        <f t="shared" ref="BO49" si="323">BO45/BO48</f>
        <v>1.2169290441722782</v>
      </c>
    </row>
    <row r="50" spans="1:68" ht="18" customHeight="1" x14ac:dyDescent="0.25"/>
    <row r="51" spans="1:68" ht="18" customHeight="1" x14ac:dyDescent="0.25">
      <c r="C51" s="7" t="s">
        <v>222</v>
      </c>
      <c r="Y51" s="45">
        <f>Y45/R87</f>
        <v>0.10120714532177416</v>
      </c>
      <c r="AT51" s="45">
        <f>AT45/AM87</f>
        <v>0.12807694918806559</v>
      </c>
      <c r="BO51" s="45">
        <f>BO45/BH87</f>
        <v>0.16382980010862178</v>
      </c>
    </row>
    <row r="52" spans="1:68" ht="18" customHeight="1" x14ac:dyDescent="0.25">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c r="AG52" s="26"/>
      <c r="AH52" s="26"/>
      <c r="AI52" s="26"/>
      <c r="AJ52" s="26"/>
      <c r="AK52" s="26"/>
      <c r="AL52" s="26"/>
      <c r="AM52" s="26"/>
      <c r="AN52" s="26"/>
      <c r="AO52" s="26"/>
      <c r="AP52" s="26"/>
      <c r="AQ52" s="26"/>
      <c r="AR52" s="26"/>
      <c r="AS52" s="26"/>
      <c r="AT52" s="26"/>
      <c r="AU52" s="26"/>
      <c r="AV52" s="26"/>
      <c r="AW52" s="26"/>
      <c r="AX52" s="26"/>
      <c r="AY52" s="26"/>
      <c r="AZ52" s="26"/>
      <c r="BA52" s="26"/>
      <c r="BB52" s="26"/>
      <c r="BC52" s="26"/>
      <c r="BD52" s="26"/>
      <c r="BE52" s="26"/>
      <c r="BF52" s="26"/>
      <c r="BG52" s="26"/>
      <c r="BH52" s="26"/>
      <c r="BI52" s="26"/>
      <c r="BJ52" s="26"/>
      <c r="BK52" s="26"/>
      <c r="BL52" s="26"/>
      <c r="BM52" s="26"/>
      <c r="BN52" s="26"/>
      <c r="BO52" s="26"/>
      <c r="BP52" s="26"/>
    </row>
    <row r="53" spans="1:68" ht="18" customHeight="1" x14ac:dyDescent="0.25"/>
    <row r="54" spans="1:68" ht="18" customHeight="1" x14ac:dyDescent="0.25">
      <c r="B54" s="12" t="s">
        <v>94</v>
      </c>
    </row>
    <row r="55" spans="1:68" ht="18" customHeight="1" x14ac:dyDescent="0.25"/>
    <row r="56" spans="1:68" ht="18" customHeight="1" x14ac:dyDescent="0.25">
      <c r="C56" s="7" t="s">
        <v>89</v>
      </c>
    </row>
    <row r="57" spans="1:68" ht="18" customHeight="1" x14ac:dyDescent="0.25">
      <c r="D57" s="7" t="s">
        <v>95</v>
      </c>
      <c r="G57" s="46">
        <v>0</v>
      </c>
      <c r="H57" s="14">
        <f t="shared" ref="H57:R57" si="324">G57+H135</f>
        <v>-1.4432899320127035E-14</v>
      </c>
      <c r="I57" s="14">
        <f t="shared" si="324"/>
        <v>-1.7319479184152442E-14</v>
      </c>
      <c r="J57" s="14">
        <f t="shared" si="324"/>
        <v>-3.0864200084579352E-14</v>
      </c>
      <c r="K57" s="14">
        <f t="shared" si="324"/>
        <v>-2.4424906541753444E-14</v>
      </c>
      <c r="L57" s="14">
        <f t="shared" si="324"/>
        <v>-1.6431300764452317E-14</v>
      </c>
      <c r="M57" s="14">
        <f t="shared" si="324"/>
        <v>-1.9095836023552692E-14</v>
      </c>
      <c r="N57" s="14">
        <f t="shared" si="324"/>
        <v>-2.8754776337791554E-14</v>
      </c>
      <c r="O57" s="14">
        <f t="shared" si="324"/>
        <v>-3.6859404417555197E-14</v>
      </c>
      <c r="P57" s="14">
        <f t="shared" si="324"/>
        <v>-3.0753177782116836E-14</v>
      </c>
      <c r="Q57" s="14">
        <f t="shared" si="324"/>
        <v>-2.2315482794965646E-14</v>
      </c>
      <c r="R57" s="14">
        <f t="shared" si="324"/>
        <v>-2.2204460492503131E-14</v>
      </c>
      <c r="AB57" s="54">
        <f>R57+AB135</f>
        <v>-2.5757174171303632E-14</v>
      </c>
      <c r="AC57" s="14">
        <f t="shared" ref="AC57:AM57" si="325">AB57+AC135</f>
        <v>-2.3453461395206432E-14</v>
      </c>
      <c r="AD57" s="14">
        <f t="shared" si="325"/>
        <v>-2.1677104555806181E-14</v>
      </c>
      <c r="AE57" s="14">
        <f t="shared" si="325"/>
        <v>-2.3453461395206432E-14</v>
      </c>
      <c r="AF57" s="14">
        <f t="shared" si="325"/>
        <v>-3.499978085130806E-14</v>
      </c>
      <c r="AG57" s="14">
        <f t="shared" si="325"/>
        <v>-3.4555691641457997E-14</v>
      </c>
      <c r="AH57" s="14">
        <f t="shared" si="325"/>
        <v>-1.9900747716405931E-14</v>
      </c>
      <c r="AI57" s="14">
        <f t="shared" si="325"/>
        <v>-7.0221606307541151E-15</v>
      </c>
      <c r="AJ57" s="14">
        <f t="shared" si="325"/>
        <v>-7.0221606307541151E-15</v>
      </c>
      <c r="AK57" s="14">
        <f t="shared" si="325"/>
        <v>7.6327832942979512E-15</v>
      </c>
      <c r="AL57" s="14">
        <f t="shared" si="325"/>
        <v>-4.3576253716537394E-15</v>
      </c>
      <c r="AM57" s="14">
        <f t="shared" si="325"/>
        <v>4.0800696154974503E-15</v>
      </c>
      <c r="AW57" s="54">
        <f>AM57+AW135</f>
        <v>-8.0491169285323849E-16</v>
      </c>
      <c r="AX57" s="14">
        <f t="shared" ref="AX57:BH57" si="326">AW57+AX135</f>
        <v>-3.9135361618036768E-15</v>
      </c>
      <c r="AY57" s="14">
        <f t="shared" si="326"/>
        <v>-1.5459855617905305E-14</v>
      </c>
      <c r="AZ57" s="14">
        <f t="shared" si="326"/>
        <v>-4.3576253716537394E-15</v>
      </c>
      <c r="BA57" s="14">
        <f t="shared" si="326"/>
        <v>-1.2795320358804929E-14</v>
      </c>
      <c r="BB57" s="14">
        <f t="shared" si="326"/>
        <v>-1.3239409568654992E-14</v>
      </c>
      <c r="BC57" s="14">
        <f t="shared" si="326"/>
        <v>-1.1907141939104804E-14</v>
      </c>
      <c r="BD57" s="14">
        <f t="shared" si="326"/>
        <v>-1.9012569296705806E-14</v>
      </c>
      <c r="BE57" s="14">
        <f t="shared" si="326"/>
        <v>-1.9456658506555868E-14</v>
      </c>
      <c r="BF57" s="14">
        <f t="shared" si="326"/>
        <v>-2.4341639814906557E-14</v>
      </c>
      <c r="BG57" s="14">
        <f t="shared" si="326"/>
        <v>-3.0114799542957371E-14</v>
      </c>
      <c r="BH57" s="14">
        <f t="shared" si="326"/>
        <v>-1.8568480086855743E-14</v>
      </c>
    </row>
    <row r="58" spans="1:68" ht="18" customHeight="1" x14ac:dyDescent="0.25"/>
    <row r="59" spans="1:68" s="43" customFormat="1" ht="18" customHeight="1" x14ac:dyDescent="0.25">
      <c r="D59" s="43" t="s">
        <v>96</v>
      </c>
      <c r="G59" s="71">
        <f>'Working Capital'!G7/1000</f>
        <v>13</v>
      </c>
      <c r="H59" s="71">
        <f>'Working Capital'!H7/1000</f>
        <v>13.36</v>
      </c>
      <c r="I59" s="71">
        <f>'Working Capital'!I7/1000</f>
        <v>13.725149999999999</v>
      </c>
      <c r="J59" s="71">
        <f>'Working Capital'!J7/1000</f>
        <v>14.083799999999998</v>
      </c>
      <c r="K59" s="71">
        <f>'Working Capital'!K7/1000</f>
        <v>14.46655</v>
      </c>
      <c r="L59" s="71">
        <f>'Working Capital'!L7/1000</f>
        <v>14.832400000000002</v>
      </c>
      <c r="M59" s="71">
        <f>'Working Capital'!M7/1000</f>
        <v>15.1965</v>
      </c>
      <c r="N59" s="71">
        <f>'Working Capital'!N7/1000</f>
        <v>15.606400000000001</v>
      </c>
      <c r="O59" s="71">
        <f>'Working Capital'!O7/1000</f>
        <v>15.98305</v>
      </c>
      <c r="P59" s="71">
        <f>'Working Capital'!P7/1000</f>
        <v>16.363199999999999</v>
      </c>
      <c r="Q59" s="71">
        <f>'Working Capital'!Q7/1000</f>
        <v>16.7196</v>
      </c>
      <c r="R59" s="71">
        <f>'Working Capital'!R7/1000</f>
        <v>17.095500000000001</v>
      </c>
      <c r="AB59" s="71">
        <f>'Working Capital'!AB7/1000</f>
        <v>16.7085252</v>
      </c>
      <c r="AC59" s="71">
        <f>'Working Capital'!AC7/1000</f>
        <v>18.308572099999996</v>
      </c>
      <c r="AD59" s="71">
        <f>'Working Capital'!AD7/1000</f>
        <v>18.550143599999998</v>
      </c>
      <c r="AE59" s="71">
        <f>'Working Capital'!AE7/1000</f>
        <v>18.464992899999999</v>
      </c>
      <c r="AF59" s="71">
        <f>'Working Capital'!AF7/1000</f>
        <v>18.752000000000002</v>
      </c>
      <c r="AG59" s="71">
        <f>'Working Capital'!AG7/1000</f>
        <v>18.852550000000001</v>
      </c>
      <c r="AH59" s="71">
        <f>'Working Capital'!AH7/1000</f>
        <v>18.94585</v>
      </c>
      <c r="AI59" s="71">
        <f>'Working Capital'!AI7/1000</f>
        <v>19.056249999999999</v>
      </c>
      <c r="AJ59" s="71">
        <f>'Working Capital'!AJ7/1000</f>
        <v>19.165699999999998</v>
      </c>
      <c r="AK59" s="71">
        <f>'Working Capital'!AK7/1000</f>
        <v>19.2761</v>
      </c>
      <c r="AL59" s="71">
        <f>'Working Capital'!AL7/1000</f>
        <v>19.395949999999999</v>
      </c>
      <c r="AM59" s="71">
        <f>'Working Capital'!AM7/1000</f>
        <v>19.515250000000002</v>
      </c>
      <c r="AW59" s="71">
        <f>'Working Capital'!AW7/1000</f>
        <v>19.62265</v>
      </c>
      <c r="AX59" s="71">
        <f>'Working Capital'!AX7/1000</f>
        <v>21.286899999999999</v>
      </c>
      <c r="AY59" s="71">
        <f>'Working Capital'!AY7/1000</f>
        <v>21.4072</v>
      </c>
      <c r="AZ59" s="71">
        <f>'Working Capital'!AZ7/1000</f>
        <v>21.51275</v>
      </c>
      <c r="BA59" s="71">
        <f>'Working Capital'!BA7/1000</f>
        <v>21.633050000000001</v>
      </c>
      <c r="BB59" s="71">
        <f>'Working Capital'!BB7/1000</f>
        <v>21.760349999999999</v>
      </c>
      <c r="BC59" s="71">
        <f>'Working Capital'!BC7/1000</f>
        <v>21.886900000000001</v>
      </c>
      <c r="BD59" s="71">
        <f>'Working Capital'!BD7/1000</f>
        <v>22.030999999999999</v>
      </c>
      <c r="BE59" s="71">
        <f>'Working Capital'!BE7/1000</f>
        <v>22.168749999999999</v>
      </c>
      <c r="BF59" s="71">
        <f>'Working Capital'!BF7/1000</f>
        <v>22.312850000000001</v>
      </c>
      <c r="BG59" s="71">
        <f>'Working Capital'!BG7/1000</f>
        <v>22.46115</v>
      </c>
      <c r="BH59" s="71">
        <f>'Working Capital'!BH7/1000</f>
        <v>22.628299999999999</v>
      </c>
    </row>
    <row r="60" spans="1:68" s="43" customFormat="1" ht="18" customHeight="1" x14ac:dyDescent="0.25">
      <c r="D60" s="43" t="s">
        <v>97</v>
      </c>
      <c r="G60" s="71">
        <f>'Working Capital'!G8/1000</f>
        <v>12.600327</v>
      </c>
      <c r="H60" s="71">
        <f>'Working Capital'!H8/1000</f>
        <v>12.817603199999999</v>
      </c>
      <c r="I60" s="71">
        <f>'Working Capital'!I8/1000</f>
        <v>13.1396265</v>
      </c>
      <c r="J60" s="71">
        <f>'Working Capital'!J8/1000</f>
        <v>13.469712600000001</v>
      </c>
      <c r="K60" s="71">
        <f>'Working Capital'!K8/1000</f>
        <v>13.702901999999998</v>
      </c>
      <c r="L60" s="71">
        <f>'Working Capital'!L8/1000</f>
        <v>14.031075000000001</v>
      </c>
      <c r="M60" s="71">
        <f>'Working Capital'!M8/1000</f>
        <v>14.3369076</v>
      </c>
      <c r="N60" s="71">
        <f>'Working Capital'!N8/1000</f>
        <v>14.533646399999999</v>
      </c>
      <c r="O60" s="71">
        <f>'Working Capital'!O8/1000</f>
        <v>14.8225578</v>
      </c>
      <c r="P60" s="71">
        <f>'Working Capital'!P8/1000</f>
        <v>15.052819499999998</v>
      </c>
      <c r="Q60" s="71">
        <f>'Working Capital'!Q8/1000</f>
        <v>15.3396066</v>
      </c>
      <c r="R60" s="71">
        <f>'Working Capital'!R8/1000</f>
        <v>15.68352</v>
      </c>
      <c r="AB60" s="71">
        <f>'Working Capital'!AB8/1000</f>
        <v>16.800900000000002</v>
      </c>
      <c r="AC60" s="71">
        <f>'Working Capital'!AC8/1000</f>
        <v>16.922325000000001</v>
      </c>
      <c r="AD60" s="71">
        <f>'Working Capital'!AD8/1000</f>
        <v>17.04945</v>
      </c>
      <c r="AE60" s="71">
        <f>'Working Capital'!AE8/1000</f>
        <v>17.160374999999998</v>
      </c>
      <c r="AF60" s="71">
        <f>'Working Capital'!AF8/1000</f>
        <v>17.260424999999998</v>
      </c>
      <c r="AG60" s="71">
        <f>'Working Capital'!AG8/1000</f>
        <v>17.378475000000002</v>
      </c>
      <c r="AH60" s="71">
        <f>'Working Capital'!AH8/1000</f>
        <v>17.487149999999996</v>
      </c>
      <c r="AI60" s="71">
        <f>'Working Capital'!AI8/1000</f>
        <v>17.6052</v>
      </c>
      <c r="AJ60" s="71">
        <f>'Working Capital'!AJ8/1000</f>
        <v>17.720174999999998</v>
      </c>
      <c r="AK60" s="71">
        <f>'Working Capital'!AK8/1000</f>
        <v>17.835975000000001</v>
      </c>
      <c r="AL60" s="71">
        <f>'Working Capital'!AL8/1000</f>
        <v>17.936924999999999</v>
      </c>
      <c r="AM60" s="71">
        <f>'Working Capital'!AM8/1000</f>
        <v>18.186900000000001</v>
      </c>
      <c r="AW60" s="71">
        <f>'Working Capital'!AW8/1000</f>
        <v>19.416090000000001</v>
      </c>
      <c r="AX60" s="71">
        <f>'Working Capital'!AX8/1000</f>
        <v>19.301100000000002</v>
      </c>
      <c r="AY60" s="71">
        <f>'Working Capital'!AY8/1000</f>
        <v>19.444500000000001</v>
      </c>
      <c r="AZ60" s="71">
        <f>'Working Capital'!AZ8/1000</f>
        <v>19.6005</v>
      </c>
      <c r="BA60" s="71">
        <f>'Working Capital'!BA8/1000</f>
        <v>19.746299999999998</v>
      </c>
      <c r="BB60" s="71">
        <f>'Working Capital'!BB8/1000</f>
        <v>19.911750000000001</v>
      </c>
      <c r="BC60" s="71">
        <f>'Working Capital'!BC8/1000</f>
        <v>20.063850000000002</v>
      </c>
      <c r="BD60" s="71">
        <f>'Working Capital'!BD8/1000</f>
        <v>20.229299999999999</v>
      </c>
      <c r="BE60" s="71">
        <f>'Working Capital'!BE8/1000</f>
        <v>20.388450000000002</v>
      </c>
      <c r="BF60" s="71">
        <f>'Working Capital'!BF8/1000</f>
        <v>20.565750000000001</v>
      </c>
      <c r="BG60" s="71">
        <f>'Working Capital'!BG8/1000</f>
        <v>20.724899999999998</v>
      </c>
      <c r="BH60" s="71">
        <f>'Working Capital'!BH8/1000</f>
        <v>20.724899999999998</v>
      </c>
    </row>
    <row r="61" spans="1:68" s="43" customFormat="1" ht="18" customHeight="1" x14ac:dyDescent="0.25">
      <c r="D61" s="43" t="s">
        <v>98</v>
      </c>
      <c r="G61" s="71">
        <f>'Working Capital'!G9/1000</f>
        <v>1</v>
      </c>
      <c r="H61" s="71">
        <f>'Working Capital'!H9/1000</f>
        <v>1</v>
      </c>
      <c r="I61" s="71">
        <f>'Working Capital'!I9/1000</f>
        <v>1</v>
      </c>
      <c r="J61" s="71">
        <f>'Working Capital'!J9/1000</f>
        <v>1</v>
      </c>
      <c r="K61" s="71">
        <f>'Working Capital'!K9/1000</f>
        <v>1</v>
      </c>
      <c r="L61" s="71">
        <f>'Working Capital'!L9/1000</f>
        <v>1</v>
      </c>
      <c r="M61" s="71">
        <f>'Working Capital'!M9/1000</f>
        <v>1</v>
      </c>
      <c r="N61" s="71">
        <f>'Working Capital'!N9/1000</f>
        <v>1</v>
      </c>
      <c r="O61" s="71">
        <f>'Working Capital'!O9/1000</f>
        <v>1</v>
      </c>
      <c r="P61" s="71">
        <f>'Working Capital'!P9/1000</f>
        <v>1</v>
      </c>
      <c r="Q61" s="71">
        <f>'Working Capital'!Q9/1000</f>
        <v>1</v>
      </c>
      <c r="R61" s="71">
        <f>'Working Capital'!R9/1000</f>
        <v>1</v>
      </c>
      <c r="AB61" s="71">
        <f>'Working Capital'!AB9/1000</f>
        <v>1</v>
      </c>
      <c r="AC61" s="71">
        <f>'Working Capital'!AC9/1000</f>
        <v>1</v>
      </c>
      <c r="AD61" s="71">
        <f>'Working Capital'!AD9/1000</f>
        <v>1</v>
      </c>
      <c r="AE61" s="71">
        <f>'Working Capital'!AE9/1000</f>
        <v>1</v>
      </c>
      <c r="AF61" s="71">
        <f>'Working Capital'!AF9/1000</f>
        <v>1</v>
      </c>
      <c r="AG61" s="71">
        <f>'Working Capital'!AG9/1000</f>
        <v>1</v>
      </c>
      <c r="AH61" s="71">
        <f>'Working Capital'!AH9/1000</f>
        <v>1</v>
      </c>
      <c r="AI61" s="71">
        <f>'Working Capital'!AI9/1000</f>
        <v>1</v>
      </c>
      <c r="AJ61" s="71">
        <f>'Working Capital'!AJ9/1000</f>
        <v>1</v>
      </c>
      <c r="AK61" s="71">
        <f>'Working Capital'!AK9/1000</f>
        <v>1</v>
      </c>
      <c r="AL61" s="71">
        <f>'Working Capital'!AL9/1000</f>
        <v>1</v>
      </c>
      <c r="AM61" s="71">
        <f>'Working Capital'!AM9/1000</f>
        <v>1</v>
      </c>
      <c r="AW61" s="71">
        <f>'Working Capital'!AW9/1000</f>
        <v>1</v>
      </c>
      <c r="AX61" s="71">
        <f>'Working Capital'!AX9/1000</f>
        <v>1</v>
      </c>
      <c r="AY61" s="71">
        <f>'Working Capital'!AY9/1000</f>
        <v>1</v>
      </c>
      <c r="AZ61" s="71">
        <f>'Working Capital'!AZ9/1000</f>
        <v>1</v>
      </c>
      <c r="BA61" s="71">
        <f>'Working Capital'!BA9/1000</f>
        <v>1</v>
      </c>
      <c r="BB61" s="71">
        <f>'Working Capital'!BB9/1000</f>
        <v>1</v>
      </c>
      <c r="BC61" s="71">
        <f>'Working Capital'!BC9/1000</f>
        <v>1</v>
      </c>
      <c r="BD61" s="71">
        <f>'Working Capital'!BD9/1000</f>
        <v>1</v>
      </c>
      <c r="BE61" s="71">
        <f>'Working Capital'!BE9/1000</f>
        <v>1</v>
      </c>
      <c r="BF61" s="71">
        <f>'Working Capital'!BF9/1000</f>
        <v>1</v>
      </c>
      <c r="BG61" s="71">
        <f>'Working Capital'!BG9/1000</f>
        <v>1</v>
      </c>
      <c r="BH61" s="71">
        <f>'Working Capital'!BH9/1000</f>
        <v>1</v>
      </c>
    </row>
    <row r="62" spans="1:68" s="43" customFormat="1" ht="18" customHeight="1" x14ac:dyDescent="0.25">
      <c r="G62" s="72"/>
      <c r="H62" s="72"/>
      <c r="I62" s="72"/>
      <c r="J62" s="72"/>
      <c r="K62" s="72"/>
      <c r="L62" s="72"/>
      <c r="M62" s="72"/>
      <c r="N62" s="72"/>
      <c r="O62" s="72"/>
      <c r="P62" s="72"/>
      <c r="Q62" s="72"/>
      <c r="R62" s="72"/>
      <c r="AB62" s="72"/>
      <c r="AC62" s="72"/>
      <c r="AD62" s="72"/>
      <c r="AE62" s="72"/>
      <c r="AF62" s="72"/>
      <c r="AG62" s="72"/>
      <c r="AH62" s="72"/>
      <c r="AI62" s="72"/>
      <c r="AJ62" s="72"/>
      <c r="AK62" s="72"/>
      <c r="AL62" s="72"/>
      <c r="AM62" s="72"/>
      <c r="AW62" s="72"/>
      <c r="AX62" s="72"/>
      <c r="AY62" s="72"/>
      <c r="AZ62" s="72"/>
      <c r="BA62" s="72"/>
      <c r="BB62" s="72"/>
      <c r="BC62" s="72"/>
      <c r="BD62" s="72"/>
      <c r="BE62" s="72"/>
      <c r="BF62" s="72"/>
      <c r="BG62" s="72"/>
      <c r="BH62" s="72"/>
    </row>
    <row r="63" spans="1:68" s="43" customFormat="1" ht="18" customHeight="1" x14ac:dyDescent="0.25">
      <c r="D63" s="43" t="s">
        <v>99</v>
      </c>
      <c r="G63" s="71">
        <f>'PPE and Other'!G8/1000</f>
        <v>242</v>
      </c>
      <c r="H63" s="71">
        <f>'PPE and Other'!H8/1000</f>
        <v>242.5</v>
      </c>
      <c r="I63" s="71">
        <f>'PPE and Other'!I8/1000</f>
        <v>243</v>
      </c>
      <c r="J63" s="71">
        <f>'PPE and Other'!J8/1000</f>
        <v>243.5</v>
      </c>
      <c r="K63" s="71">
        <f>'PPE and Other'!K8/1000</f>
        <v>244</v>
      </c>
      <c r="L63" s="71">
        <f>'PPE and Other'!L8/1000</f>
        <v>244.5</v>
      </c>
      <c r="M63" s="71">
        <f>'PPE and Other'!M8/1000</f>
        <v>245</v>
      </c>
      <c r="N63" s="71">
        <f>'PPE and Other'!N8/1000</f>
        <v>245.5</v>
      </c>
      <c r="O63" s="71">
        <f>'PPE and Other'!O8/1000</f>
        <v>246</v>
      </c>
      <c r="P63" s="71">
        <f>'PPE and Other'!P8/1000</f>
        <v>246.5</v>
      </c>
      <c r="Q63" s="71">
        <f>'PPE and Other'!Q8/1000</f>
        <v>247</v>
      </c>
      <c r="R63" s="71">
        <f>'PPE and Other'!R8/1000</f>
        <v>247.5</v>
      </c>
      <c r="AB63" s="71">
        <f>'PPE and Other'!AB8/1000</f>
        <v>247.79761904761907</v>
      </c>
      <c r="AC63" s="71">
        <f>'PPE and Other'!AC8/1000</f>
        <v>248.09523809523807</v>
      </c>
      <c r="AD63" s="71">
        <f>'PPE and Other'!AD8/1000</f>
        <v>248.39285714285714</v>
      </c>
      <c r="AE63" s="71">
        <f>'PPE and Other'!AE8/1000</f>
        <v>248.57142857142858</v>
      </c>
      <c r="AF63" s="71">
        <f>'PPE and Other'!AF8/1000</f>
        <v>248.75</v>
      </c>
      <c r="AG63" s="71">
        <f>'PPE and Other'!AG8/1000</f>
        <v>248.92857142857142</v>
      </c>
      <c r="AH63" s="71">
        <f>'PPE and Other'!AH8/1000</f>
        <v>248.98809523809524</v>
      </c>
      <c r="AI63" s="71">
        <f>'PPE and Other'!AI8/1000</f>
        <v>249.04761904761907</v>
      </c>
      <c r="AJ63" s="71">
        <f>'PPE and Other'!AJ8/1000</f>
        <v>249.10714285714283</v>
      </c>
      <c r="AK63" s="71">
        <f>'PPE and Other'!AK8/1000</f>
        <v>249.04761904761907</v>
      </c>
      <c r="AL63" s="71">
        <f>'PPE and Other'!AL8/1000</f>
        <v>248.98809523809524</v>
      </c>
      <c r="AM63" s="71">
        <f>'PPE and Other'!AM8/1000</f>
        <v>248.92857142857142</v>
      </c>
      <c r="AW63" s="71">
        <f>'PPE and Other'!AW8/1000</f>
        <v>248.83333333333334</v>
      </c>
      <c r="AX63" s="71">
        <f>'PPE and Other'!AX8/1000</f>
        <v>248.73809523809524</v>
      </c>
      <c r="AY63" s="71">
        <f>'PPE and Other'!AY8/1000</f>
        <v>248.64285714285717</v>
      </c>
      <c r="AZ63" s="71">
        <f>'PPE and Other'!AZ8/1000</f>
        <v>248.42857142857142</v>
      </c>
      <c r="BA63" s="71">
        <f>'PPE and Other'!BA8/1000</f>
        <v>248.21428571428572</v>
      </c>
      <c r="BB63" s="71">
        <f>'PPE and Other'!BB8/1000</f>
        <v>248</v>
      </c>
      <c r="BC63" s="71">
        <f>'PPE and Other'!BC8/1000</f>
        <v>247.66666666666666</v>
      </c>
      <c r="BD63" s="71">
        <f>'PPE and Other'!BD8/1000</f>
        <v>247.33333333333334</v>
      </c>
      <c r="BE63" s="71">
        <f>'PPE and Other'!BE8/1000</f>
        <v>247</v>
      </c>
      <c r="BF63" s="71">
        <f>'PPE and Other'!BF8/1000</f>
        <v>246.54761904761907</v>
      </c>
      <c r="BG63" s="71">
        <f>'PPE and Other'!BG8/1000</f>
        <v>246.09523809523807</v>
      </c>
      <c r="BH63" s="71">
        <f>'PPE and Other'!BH8/1000</f>
        <v>245.64285714285717</v>
      </c>
    </row>
    <row r="64" spans="1:68" s="43" customFormat="1" ht="18" customHeight="1" x14ac:dyDescent="0.25">
      <c r="D64" s="43" t="s">
        <v>158</v>
      </c>
      <c r="G64" s="71">
        <f>'PPE and Other'!G12/1000</f>
        <v>50</v>
      </c>
      <c r="H64" s="71">
        <f>'PPE and Other'!H12/1000</f>
        <v>49</v>
      </c>
      <c r="I64" s="71">
        <f>'PPE and Other'!I12/1000</f>
        <v>48</v>
      </c>
      <c r="J64" s="71">
        <f>'PPE and Other'!J12/1000</f>
        <v>47</v>
      </c>
      <c r="K64" s="71">
        <f>'PPE and Other'!K12/1000</f>
        <v>46</v>
      </c>
      <c r="L64" s="71">
        <f>'PPE and Other'!L12/1000</f>
        <v>45</v>
      </c>
      <c r="M64" s="71">
        <f>'PPE and Other'!M12/1000</f>
        <v>44</v>
      </c>
      <c r="N64" s="71">
        <f>'PPE and Other'!N12/1000</f>
        <v>43</v>
      </c>
      <c r="O64" s="71">
        <f>'PPE and Other'!O12/1000</f>
        <v>42</v>
      </c>
      <c r="P64" s="71">
        <f>'PPE and Other'!P12/1000</f>
        <v>41</v>
      </c>
      <c r="Q64" s="71">
        <f>'PPE and Other'!Q12/1000</f>
        <v>40</v>
      </c>
      <c r="R64" s="71">
        <f>'PPE and Other'!R12/1000</f>
        <v>39</v>
      </c>
      <c r="AB64" s="71">
        <f>'PPE and Other'!AB12/1000</f>
        <v>38</v>
      </c>
      <c r="AC64" s="71">
        <f>'PPE and Other'!AC12/1000</f>
        <v>37</v>
      </c>
      <c r="AD64" s="71">
        <f>'PPE and Other'!AD12/1000</f>
        <v>36</v>
      </c>
      <c r="AE64" s="71">
        <f>'PPE and Other'!AE12/1000</f>
        <v>35</v>
      </c>
      <c r="AF64" s="71">
        <f>'PPE and Other'!AF12/1000</f>
        <v>34</v>
      </c>
      <c r="AG64" s="71">
        <f>'PPE and Other'!AG12/1000</f>
        <v>33</v>
      </c>
      <c r="AH64" s="71">
        <f>'PPE and Other'!AH12/1000</f>
        <v>32</v>
      </c>
      <c r="AI64" s="71">
        <f>'PPE and Other'!AI12/1000</f>
        <v>31</v>
      </c>
      <c r="AJ64" s="71">
        <f>'PPE and Other'!AJ12/1000</f>
        <v>30</v>
      </c>
      <c r="AK64" s="71">
        <f>'PPE and Other'!AK12/1000</f>
        <v>29</v>
      </c>
      <c r="AL64" s="71">
        <f>'PPE and Other'!AL12/1000</f>
        <v>28</v>
      </c>
      <c r="AM64" s="71">
        <f>'PPE and Other'!AM12/1000</f>
        <v>27</v>
      </c>
      <c r="AW64" s="71">
        <f>'PPE and Other'!AW12/1000</f>
        <v>26</v>
      </c>
      <c r="AX64" s="71">
        <f>'PPE and Other'!AX12/1000</f>
        <v>25</v>
      </c>
      <c r="AY64" s="71">
        <f>'PPE and Other'!AY12/1000</f>
        <v>24</v>
      </c>
      <c r="AZ64" s="71">
        <f>'PPE and Other'!AZ12/1000</f>
        <v>23</v>
      </c>
      <c r="BA64" s="71">
        <f>'PPE and Other'!BA12/1000</f>
        <v>22</v>
      </c>
      <c r="BB64" s="71">
        <f>'PPE and Other'!BB12/1000</f>
        <v>21</v>
      </c>
      <c r="BC64" s="71">
        <f>'PPE and Other'!BC12/1000</f>
        <v>20</v>
      </c>
      <c r="BD64" s="71">
        <f>'PPE and Other'!BD12/1000</f>
        <v>19</v>
      </c>
      <c r="BE64" s="71">
        <f>'PPE and Other'!BE12/1000</f>
        <v>18</v>
      </c>
      <c r="BF64" s="71">
        <f>'PPE and Other'!BF12/1000</f>
        <v>17</v>
      </c>
      <c r="BG64" s="71">
        <f>'PPE and Other'!BG12/1000</f>
        <v>16</v>
      </c>
      <c r="BH64" s="71">
        <f>'PPE and Other'!BH12/1000</f>
        <v>15</v>
      </c>
    </row>
    <row r="65" spans="3:60" ht="18" customHeight="1" x14ac:dyDescent="0.25">
      <c r="G65" s="14"/>
      <c r="H65" s="14"/>
      <c r="I65" s="14"/>
      <c r="J65" s="14"/>
      <c r="K65" s="14"/>
      <c r="L65" s="14"/>
      <c r="M65" s="14"/>
      <c r="N65" s="14"/>
      <c r="O65" s="14"/>
      <c r="P65" s="14"/>
      <c r="Q65" s="14"/>
      <c r="R65" s="14"/>
      <c r="AB65" s="14"/>
      <c r="AC65" s="14"/>
      <c r="AD65" s="14"/>
      <c r="AE65" s="14"/>
      <c r="AF65" s="14"/>
      <c r="AG65" s="14"/>
      <c r="AH65" s="14"/>
      <c r="AI65" s="14"/>
      <c r="AJ65" s="14"/>
      <c r="AK65" s="14"/>
      <c r="AL65" s="14"/>
      <c r="AM65" s="14"/>
      <c r="AW65" s="14"/>
      <c r="AX65" s="14"/>
      <c r="AY65" s="14"/>
      <c r="AZ65" s="14"/>
      <c r="BA65" s="14"/>
      <c r="BB65" s="14"/>
      <c r="BC65" s="14"/>
      <c r="BD65" s="14"/>
      <c r="BE65" s="14"/>
      <c r="BF65" s="14"/>
      <c r="BG65" s="14"/>
      <c r="BH65" s="14"/>
    </row>
    <row r="66" spans="3:60" ht="18" customHeight="1" x14ac:dyDescent="0.25">
      <c r="D66" s="7" t="s">
        <v>110</v>
      </c>
      <c r="G66" s="63">
        <f>Investments!G10/1000</f>
        <v>0</v>
      </c>
      <c r="H66" s="63">
        <f>Investments!H10/1000</f>
        <v>0</v>
      </c>
      <c r="I66" s="63">
        <f>Investments!I10/1000</f>
        <v>0</v>
      </c>
      <c r="J66" s="63">
        <f>Investments!J10/1000</f>
        <v>0</v>
      </c>
      <c r="K66" s="63">
        <f>Investments!K10/1000</f>
        <v>0</v>
      </c>
      <c r="L66" s="63">
        <f>Investments!L10/1000</f>
        <v>0</v>
      </c>
      <c r="M66" s="63">
        <f>Investments!M10/1000</f>
        <v>0</v>
      </c>
      <c r="N66" s="63">
        <f>Investments!N10/1000</f>
        <v>0</v>
      </c>
      <c r="O66" s="63">
        <f>Investments!O10/1000</f>
        <v>0</v>
      </c>
      <c r="P66" s="63">
        <f>Investments!P10/1000</f>
        <v>0</v>
      </c>
      <c r="Q66" s="63">
        <f>Investments!Q10/1000</f>
        <v>0</v>
      </c>
      <c r="R66" s="63">
        <f>Investments!R10/1000</f>
        <v>0</v>
      </c>
      <c r="AB66" s="63">
        <f>Investments!AB10/1000</f>
        <v>0</v>
      </c>
      <c r="AC66" s="63">
        <f>Investments!AC10/1000</f>
        <v>0</v>
      </c>
      <c r="AD66" s="63">
        <f>Investments!AD10/1000</f>
        <v>0</v>
      </c>
      <c r="AE66" s="63">
        <f>Investments!AE10/1000</f>
        <v>0</v>
      </c>
      <c r="AF66" s="63">
        <f>Investments!AF10/1000</f>
        <v>0</v>
      </c>
      <c r="AG66" s="63">
        <f>Investments!AG10/1000</f>
        <v>2</v>
      </c>
      <c r="AH66" s="63">
        <f>Investments!AH10/1000</f>
        <v>2</v>
      </c>
      <c r="AI66" s="63">
        <f>Investments!AI10/1000</f>
        <v>2</v>
      </c>
      <c r="AJ66" s="63">
        <f>Investments!AJ10/1000</f>
        <v>2.0249999999999999</v>
      </c>
      <c r="AK66" s="63">
        <f>Investments!AK10/1000</f>
        <v>2.0249999999999999</v>
      </c>
      <c r="AL66" s="63">
        <f>Investments!AL10/1000</f>
        <v>2.0249999999999999</v>
      </c>
      <c r="AM66" s="63">
        <f>Investments!AM10/1000</f>
        <v>2.0499999999999998</v>
      </c>
      <c r="AW66" s="63">
        <f>Investments!AW10/1000</f>
        <v>2.0499999999999998</v>
      </c>
      <c r="AX66" s="63">
        <f>Investments!AX10/1000</f>
        <v>2.0499999999999998</v>
      </c>
      <c r="AY66" s="63">
        <f>Investments!AY10/1000</f>
        <v>2.0750000000000002</v>
      </c>
      <c r="AZ66" s="63">
        <f>Investments!AZ10/1000</f>
        <v>2.0750000000000002</v>
      </c>
      <c r="BA66" s="63">
        <f>Investments!BA10/1000</f>
        <v>2.0750000000000002</v>
      </c>
      <c r="BB66" s="63">
        <f>Investments!BB10/1000</f>
        <v>2.1</v>
      </c>
      <c r="BC66" s="63">
        <f>Investments!BC10/1000</f>
        <v>2.1</v>
      </c>
      <c r="BD66" s="63">
        <f>Investments!BD10/1000</f>
        <v>2.1</v>
      </c>
      <c r="BE66" s="63">
        <f>Investments!BE10/1000</f>
        <v>2.125</v>
      </c>
      <c r="BF66" s="63">
        <f>Investments!BF10/1000</f>
        <v>2.125</v>
      </c>
      <c r="BG66" s="63">
        <f>Investments!BG10/1000</f>
        <v>2.125</v>
      </c>
      <c r="BH66" s="63">
        <f>Investments!BH10/1000</f>
        <v>2.15</v>
      </c>
    </row>
    <row r="67" spans="3:60" ht="18" customHeight="1" x14ac:dyDescent="0.25">
      <c r="D67" s="7" t="s">
        <v>100</v>
      </c>
      <c r="G67" s="63">
        <f>'LT Assets &amp; Liabilities'!G8/1000</f>
        <v>0</v>
      </c>
      <c r="H67" s="63">
        <f>'LT Assets &amp; Liabilities'!H8/1000</f>
        <v>0</v>
      </c>
      <c r="I67" s="63">
        <f>'LT Assets &amp; Liabilities'!I8/1000</f>
        <v>0</v>
      </c>
      <c r="J67" s="63">
        <f>'LT Assets &amp; Liabilities'!J8/1000</f>
        <v>0</v>
      </c>
      <c r="K67" s="63">
        <f>'LT Assets &amp; Liabilities'!K8/1000</f>
        <v>0</v>
      </c>
      <c r="L67" s="63">
        <f>'LT Assets &amp; Liabilities'!L8/1000</f>
        <v>0</v>
      </c>
      <c r="M67" s="63">
        <f>'LT Assets &amp; Liabilities'!M8/1000</f>
        <v>0</v>
      </c>
      <c r="N67" s="63">
        <f>'LT Assets &amp; Liabilities'!N8/1000</f>
        <v>0</v>
      </c>
      <c r="O67" s="63">
        <f>'LT Assets &amp; Liabilities'!O8/1000</f>
        <v>0</v>
      </c>
      <c r="P67" s="63">
        <f>'LT Assets &amp; Liabilities'!P8/1000</f>
        <v>0</v>
      </c>
      <c r="Q67" s="63">
        <f>'LT Assets &amp; Liabilities'!Q8/1000</f>
        <v>0</v>
      </c>
      <c r="R67" s="63">
        <f>'LT Assets &amp; Liabilities'!R8/1000</f>
        <v>0</v>
      </c>
      <c r="AB67" s="63">
        <f>'LT Assets &amp; Liabilities'!AB8/1000</f>
        <v>0</v>
      </c>
      <c r="AC67" s="63">
        <f>'LT Assets &amp; Liabilities'!AC8/1000</f>
        <v>0</v>
      </c>
      <c r="AD67" s="63">
        <f>'LT Assets &amp; Liabilities'!AD8/1000</f>
        <v>0</v>
      </c>
      <c r="AE67" s="63">
        <f>'LT Assets &amp; Liabilities'!AE8/1000</f>
        <v>10</v>
      </c>
      <c r="AF67" s="63">
        <f>'LT Assets &amp; Liabilities'!AF8/1000</f>
        <v>10</v>
      </c>
      <c r="AG67" s="63">
        <f>'LT Assets &amp; Liabilities'!AG8/1000</f>
        <v>10</v>
      </c>
      <c r="AH67" s="63">
        <f>'LT Assets &amp; Liabilities'!AH8/1000</f>
        <v>10</v>
      </c>
      <c r="AI67" s="63">
        <f>'LT Assets &amp; Liabilities'!AI8/1000</f>
        <v>10</v>
      </c>
      <c r="AJ67" s="63">
        <f>'LT Assets &amp; Liabilities'!AJ8/1000</f>
        <v>10</v>
      </c>
      <c r="AK67" s="63">
        <f>'LT Assets &amp; Liabilities'!AK8/1000</f>
        <v>10</v>
      </c>
      <c r="AL67" s="63">
        <f>'LT Assets &amp; Liabilities'!AL8/1000</f>
        <v>10</v>
      </c>
      <c r="AM67" s="63">
        <f>'LT Assets &amp; Liabilities'!AM8/1000</f>
        <v>10</v>
      </c>
      <c r="AW67" s="63">
        <f>'LT Assets &amp; Liabilities'!AW8/1000</f>
        <v>10</v>
      </c>
      <c r="AX67" s="63">
        <f>'LT Assets &amp; Liabilities'!AX8/1000</f>
        <v>10</v>
      </c>
      <c r="AY67" s="63">
        <f>'LT Assets &amp; Liabilities'!AY8/1000</f>
        <v>10</v>
      </c>
      <c r="AZ67" s="63">
        <f>'LT Assets &amp; Liabilities'!AZ8/1000</f>
        <v>10</v>
      </c>
      <c r="BA67" s="63">
        <f>'LT Assets &amp; Liabilities'!BA8/1000</f>
        <v>10</v>
      </c>
      <c r="BB67" s="63">
        <f>'LT Assets &amp; Liabilities'!BB8/1000</f>
        <v>10</v>
      </c>
      <c r="BC67" s="63">
        <f>'LT Assets &amp; Liabilities'!BC8/1000</f>
        <v>10</v>
      </c>
      <c r="BD67" s="63">
        <f>'LT Assets &amp; Liabilities'!BD8/1000</f>
        <v>10</v>
      </c>
      <c r="BE67" s="63">
        <f>'LT Assets &amp; Liabilities'!BE8/1000</f>
        <v>10</v>
      </c>
      <c r="BF67" s="63">
        <f>'LT Assets &amp; Liabilities'!BF8/1000</f>
        <v>10</v>
      </c>
      <c r="BG67" s="63">
        <f>'LT Assets &amp; Liabilities'!BG8/1000</f>
        <v>10</v>
      </c>
      <c r="BH67" s="63">
        <f>'LT Assets &amp; Liabilities'!BH8/1000</f>
        <v>10</v>
      </c>
    </row>
    <row r="68" spans="3:60" ht="18" customHeight="1" x14ac:dyDescent="0.25">
      <c r="G68" s="14"/>
      <c r="H68" s="14"/>
      <c r="I68" s="14"/>
      <c r="J68" s="14"/>
      <c r="K68" s="14"/>
      <c r="L68" s="14"/>
      <c r="M68" s="14"/>
      <c r="N68" s="14"/>
      <c r="O68" s="14"/>
      <c r="P68" s="14"/>
      <c r="Q68" s="14"/>
      <c r="R68" s="14"/>
      <c r="AB68" s="14"/>
      <c r="AC68" s="14"/>
      <c r="AD68" s="14"/>
      <c r="AE68" s="14"/>
      <c r="AF68" s="14"/>
      <c r="AG68" s="14"/>
      <c r="AH68" s="14"/>
      <c r="AI68" s="14"/>
      <c r="AJ68" s="14"/>
      <c r="AK68" s="14"/>
      <c r="AL68" s="14"/>
      <c r="AM68" s="14"/>
      <c r="AW68" s="14"/>
      <c r="AX68" s="14"/>
      <c r="AY68" s="14"/>
      <c r="AZ68" s="14"/>
      <c r="BA68" s="14"/>
      <c r="BB68" s="14"/>
      <c r="BC68" s="14"/>
      <c r="BD68" s="14"/>
      <c r="BE68" s="14"/>
      <c r="BF68" s="14"/>
      <c r="BG68" s="14"/>
      <c r="BH68" s="14"/>
    </row>
    <row r="69" spans="3:60" ht="18" customHeight="1" x14ac:dyDescent="0.25">
      <c r="D69" s="7" t="s">
        <v>101</v>
      </c>
      <c r="G69" s="14">
        <f t="shared" ref="G69:R69" si="327">SUM(G57:G68)</f>
        <v>318.60032699999999</v>
      </c>
      <c r="H69" s="14">
        <f t="shared" si="327"/>
        <v>318.67760319999996</v>
      </c>
      <c r="I69" s="14">
        <f t="shared" si="327"/>
        <v>318.8647765</v>
      </c>
      <c r="J69" s="14">
        <f t="shared" si="327"/>
        <v>319.05351259999998</v>
      </c>
      <c r="K69" s="14">
        <f t="shared" si="327"/>
        <v>319.16945199999998</v>
      </c>
      <c r="L69" s="14">
        <f t="shared" si="327"/>
        <v>319.36347499999999</v>
      </c>
      <c r="M69" s="14">
        <f t="shared" si="327"/>
        <v>319.53340759999998</v>
      </c>
      <c r="N69" s="14">
        <f t="shared" si="327"/>
        <v>319.64004639999996</v>
      </c>
      <c r="O69" s="14">
        <f t="shared" si="327"/>
        <v>319.80560779999996</v>
      </c>
      <c r="P69" s="14">
        <f t="shared" si="327"/>
        <v>319.91601949999995</v>
      </c>
      <c r="Q69" s="14">
        <f t="shared" si="327"/>
        <v>320.05920659999998</v>
      </c>
      <c r="R69" s="14">
        <f t="shared" si="327"/>
        <v>320.27902</v>
      </c>
      <c r="AB69" s="14">
        <f>SUM(AB57:AB68)</f>
        <v>320.30704424761905</v>
      </c>
      <c r="AC69" s="14">
        <f>SUM(AC57:AC68)</f>
        <v>321.32613519523807</v>
      </c>
      <c r="AD69" s="14">
        <f t="shared" ref="AD69:AM69" si="328">SUM(AD57:AD68)</f>
        <v>320.9924507428571</v>
      </c>
      <c r="AE69" s="14">
        <f t="shared" si="328"/>
        <v>330.19679647142857</v>
      </c>
      <c r="AF69" s="14">
        <f t="shared" si="328"/>
        <v>329.76242499999995</v>
      </c>
      <c r="AG69" s="14">
        <f t="shared" si="328"/>
        <v>331.15959642857138</v>
      </c>
      <c r="AH69" s="14">
        <f t="shared" si="328"/>
        <v>330.42109523809523</v>
      </c>
      <c r="AI69" s="14">
        <f t="shared" si="328"/>
        <v>329.70906904761904</v>
      </c>
      <c r="AJ69" s="14">
        <f t="shared" si="328"/>
        <v>329.01801785714281</v>
      </c>
      <c r="AK69" s="14">
        <f t="shared" si="328"/>
        <v>328.18469404761902</v>
      </c>
      <c r="AL69" s="14">
        <f t="shared" si="328"/>
        <v>327.34597023809522</v>
      </c>
      <c r="AM69" s="14">
        <f t="shared" si="328"/>
        <v>326.68072142857142</v>
      </c>
      <c r="AW69" s="14">
        <f>SUM(AW57:AW68)</f>
        <v>326.92207333333334</v>
      </c>
      <c r="AX69" s="14">
        <f>SUM(AX57:AX68)</f>
        <v>327.37609523809527</v>
      </c>
      <c r="AY69" s="14">
        <f t="shared" ref="AY69" si="329">SUM(AY57:AY68)</f>
        <v>326.56955714285715</v>
      </c>
      <c r="AZ69" s="14">
        <f t="shared" ref="AZ69" si="330">SUM(AZ57:AZ68)</f>
        <v>325.61682142857143</v>
      </c>
      <c r="BA69" s="14">
        <f t="shared" ref="BA69" si="331">SUM(BA57:BA68)</f>
        <v>324.6686357142857</v>
      </c>
      <c r="BB69" s="14">
        <f t="shared" ref="BB69" si="332">SUM(BB57:BB68)</f>
        <v>323.77210000000002</v>
      </c>
      <c r="BC69" s="14">
        <f t="shared" ref="BC69" si="333">SUM(BC57:BC68)</f>
        <v>322.71741666666668</v>
      </c>
      <c r="BD69" s="14">
        <f t="shared" ref="BD69" si="334">SUM(BD57:BD68)</f>
        <v>321.69363333333337</v>
      </c>
      <c r="BE69" s="14">
        <f t="shared" ref="BE69" si="335">SUM(BE57:BE68)</f>
        <v>320.68219999999997</v>
      </c>
      <c r="BF69" s="14">
        <f t="shared" ref="BF69" si="336">SUM(BF57:BF68)</f>
        <v>319.55121904761904</v>
      </c>
      <c r="BG69" s="14">
        <f t="shared" ref="BG69" si="337">SUM(BG57:BG68)</f>
        <v>318.40628809523804</v>
      </c>
      <c r="BH69" s="14">
        <f t="shared" ref="BH69" si="338">SUM(BH57:BH68)</f>
        <v>317.1460571428571</v>
      </c>
    </row>
    <row r="70" spans="3:60" ht="18" customHeight="1" x14ac:dyDescent="0.25"/>
    <row r="71" spans="3:60" ht="18" customHeight="1" x14ac:dyDescent="0.25">
      <c r="C71" s="7" t="s">
        <v>102</v>
      </c>
    </row>
    <row r="72" spans="3:60" s="43" customFormat="1" ht="18" customHeight="1" x14ac:dyDescent="0.25">
      <c r="D72" s="43" t="s">
        <v>103</v>
      </c>
      <c r="G72" s="71">
        <f>'Working Capital'!G11/1000</f>
        <v>1.7896654500000002</v>
      </c>
      <c r="H72" s="71">
        <f>'Working Capital'!H11/1000</f>
        <v>1.8136373999999997</v>
      </c>
      <c r="I72" s="71">
        <f>'Working Capital'!I11/1000</f>
        <v>1.8532228499999999</v>
      </c>
      <c r="J72" s="71">
        <f>'Working Capital'!J11/1000</f>
        <v>1.8977016749999998</v>
      </c>
      <c r="K72" s="71">
        <f>'Working Capital'!K11/1000</f>
        <v>1.9255325999999997</v>
      </c>
      <c r="L72" s="71">
        <f>'Working Capital'!L11/1000</f>
        <v>1.9649668499999999</v>
      </c>
      <c r="M72" s="71">
        <f>'Working Capital'!M11/1000</f>
        <v>2.0019983999999997</v>
      </c>
      <c r="N72" s="71">
        <f>'Working Capital'!N11/1000</f>
        <v>2.0200507500000002</v>
      </c>
      <c r="O72" s="71">
        <f>'Working Capital'!O11/1000</f>
        <v>2.0573087999999999</v>
      </c>
      <c r="P72" s="71">
        <f>'Working Capital'!P11/1000</f>
        <v>2.0815509000000003</v>
      </c>
      <c r="Q72" s="71">
        <f>'Working Capital'!Q11/1000</f>
        <v>2.1334894999999996</v>
      </c>
      <c r="R72" s="71">
        <f>'Working Capital'!R11/1000</f>
        <v>2.1548974749999998</v>
      </c>
      <c r="AB72" s="71">
        <f>'Working Capital'!AB11/1000</f>
        <v>2.2833412500000003</v>
      </c>
      <c r="AC72" s="71">
        <f>'Working Capital'!AC11/1000</f>
        <v>2.29731</v>
      </c>
      <c r="AD72" s="71">
        <f>'Working Capital'!AD11/1000</f>
        <v>2.3109187499999999</v>
      </c>
      <c r="AE72" s="71">
        <f>'Working Capital'!AE11/1000</f>
        <v>2.3233012500000001</v>
      </c>
      <c r="AF72" s="71">
        <f>'Working Capital'!AF11/1000</f>
        <v>2.3379037500000006</v>
      </c>
      <c r="AG72" s="71">
        <f>'Working Capital'!AG11/1000</f>
        <v>2.3519174999999994</v>
      </c>
      <c r="AH72" s="71">
        <f>'Working Capital'!AH11/1000</f>
        <v>2.36652</v>
      </c>
      <c r="AI72" s="71">
        <f>'Working Capital'!AI11/1000</f>
        <v>2.3815837499999999</v>
      </c>
      <c r="AJ72" s="71">
        <f>'Working Capital'!AJ11/1000</f>
        <v>2.3965912500000006</v>
      </c>
      <c r="AK72" s="71">
        <f>'Working Capital'!AK11/1000</f>
        <v>2.4099037499999998</v>
      </c>
      <c r="AL72" s="71">
        <f>'Working Capital'!AL11/1000</f>
        <v>2.4443474999999997</v>
      </c>
      <c r="AM72" s="71">
        <f>'Working Capital'!AM11/1000</f>
        <v>2.4602400000000002</v>
      </c>
      <c r="AW72" s="71">
        <f>'Working Capital'!AW11/1000</f>
        <v>2.6085700000000003</v>
      </c>
      <c r="AX72" s="71">
        <f>'Working Capital'!AX11/1000</f>
        <v>2.5823100000000005</v>
      </c>
      <c r="AY72" s="71">
        <f>'Working Capital'!AY11/1000</f>
        <v>2.6003100000000003</v>
      </c>
      <c r="AZ72" s="71">
        <f>'Working Capital'!AZ11/1000</f>
        <v>2.6176500000000003</v>
      </c>
      <c r="BA72" s="71">
        <f>'Working Capital'!BA11/1000</f>
        <v>2.6372249999999999</v>
      </c>
      <c r="BB72" s="71">
        <f>'Working Capital'!BB11/1000</f>
        <v>2.6556150000000001</v>
      </c>
      <c r="BC72" s="71">
        <f>'Working Capital'!BC11/1000</f>
        <v>2.6751900000000002</v>
      </c>
      <c r="BD72" s="71">
        <f>'Working Capital'!BD11/1000</f>
        <v>2.6945549999999998</v>
      </c>
      <c r="BE72" s="71">
        <f>'Working Capital'!BE11/1000</f>
        <v>2.7163050000000002</v>
      </c>
      <c r="BF72" s="71">
        <f>'Working Capital'!BF11/1000</f>
        <v>2.7356700000000003</v>
      </c>
      <c r="BG72" s="71">
        <f>'Working Capital'!BG11/1000</f>
        <v>2.7356700000000003</v>
      </c>
      <c r="BH72" s="71">
        <f>'Working Capital'!BH11/1000</f>
        <v>2.7356700000000003</v>
      </c>
    </row>
    <row r="73" spans="3:60" s="43" customFormat="1" ht="18" customHeight="1" x14ac:dyDescent="0.25">
      <c r="D73" s="43" t="s">
        <v>111</v>
      </c>
      <c r="G73" s="71">
        <f>'Working Capital'!G12/1000</f>
        <v>2</v>
      </c>
      <c r="H73" s="71">
        <f>'Working Capital'!H12/1000</f>
        <v>2</v>
      </c>
      <c r="I73" s="71">
        <f>'Working Capital'!I12/1000</f>
        <v>2</v>
      </c>
      <c r="J73" s="71">
        <f>'Working Capital'!J12/1000</f>
        <v>2</v>
      </c>
      <c r="K73" s="71">
        <f>'Working Capital'!K12/1000</f>
        <v>2</v>
      </c>
      <c r="L73" s="71">
        <f>'Working Capital'!L12/1000</f>
        <v>2</v>
      </c>
      <c r="M73" s="71">
        <f>'Working Capital'!M12/1000</f>
        <v>2</v>
      </c>
      <c r="N73" s="71">
        <f>'Working Capital'!N12/1000</f>
        <v>2</v>
      </c>
      <c r="O73" s="71">
        <f>'Working Capital'!O12/1000</f>
        <v>2</v>
      </c>
      <c r="P73" s="71">
        <f>'Working Capital'!P12/1000</f>
        <v>2</v>
      </c>
      <c r="Q73" s="71">
        <f>'Working Capital'!Q12/1000</f>
        <v>2</v>
      </c>
      <c r="R73" s="71">
        <f>'Working Capital'!R12/1000</f>
        <v>2</v>
      </c>
      <c r="AB73" s="71">
        <f>'Working Capital'!AB12/1000</f>
        <v>2</v>
      </c>
      <c r="AC73" s="71">
        <f>'Working Capital'!AC12/1000</f>
        <v>2</v>
      </c>
      <c r="AD73" s="71">
        <f>'Working Capital'!AD12/1000</f>
        <v>2</v>
      </c>
      <c r="AE73" s="71">
        <f>'Working Capital'!AE12/1000</f>
        <v>2</v>
      </c>
      <c r="AF73" s="71">
        <f>'Working Capital'!AF12/1000</f>
        <v>2</v>
      </c>
      <c r="AG73" s="71">
        <f>'Working Capital'!AG12/1000</f>
        <v>2</v>
      </c>
      <c r="AH73" s="71">
        <f>'Working Capital'!AH12/1000</f>
        <v>2</v>
      </c>
      <c r="AI73" s="71">
        <f>'Working Capital'!AI12/1000</f>
        <v>2</v>
      </c>
      <c r="AJ73" s="71">
        <f>'Working Capital'!AJ12/1000</f>
        <v>2</v>
      </c>
      <c r="AK73" s="71">
        <f>'Working Capital'!AK12/1000</f>
        <v>2</v>
      </c>
      <c r="AL73" s="71">
        <f>'Working Capital'!AL12/1000</f>
        <v>2</v>
      </c>
      <c r="AM73" s="71">
        <f>'Working Capital'!AM12/1000</f>
        <v>2</v>
      </c>
      <c r="AW73" s="71">
        <f>'Working Capital'!AW12/1000</f>
        <v>2</v>
      </c>
      <c r="AX73" s="71">
        <f>'Working Capital'!AX12/1000</f>
        <v>2</v>
      </c>
      <c r="AY73" s="71">
        <f>'Working Capital'!AY12/1000</f>
        <v>2</v>
      </c>
      <c r="AZ73" s="71">
        <f>'Working Capital'!AZ12/1000</f>
        <v>2</v>
      </c>
      <c r="BA73" s="71">
        <f>'Working Capital'!BA12/1000</f>
        <v>2</v>
      </c>
      <c r="BB73" s="71">
        <f>'Working Capital'!BB12/1000</f>
        <v>2</v>
      </c>
      <c r="BC73" s="71">
        <f>'Working Capital'!BC12/1000</f>
        <v>2</v>
      </c>
      <c r="BD73" s="71">
        <f>'Working Capital'!BD12/1000</f>
        <v>2</v>
      </c>
      <c r="BE73" s="71">
        <f>'Working Capital'!BE12/1000</f>
        <v>2</v>
      </c>
      <c r="BF73" s="71">
        <f>'Working Capital'!BF12/1000</f>
        <v>2</v>
      </c>
      <c r="BG73" s="71">
        <f>'Working Capital'!BG12/1000</f>
        <v>2</v>
      </c>
      <c r="BH73" s="71">
        <f>'Working Capital'!BH12/1000</f>
        <v>2</v>
      </c>
    </row>
    <row r="74" spans="3:60" s="43" customFormat="1" ht="18" customHeight="1" x14ac:dyDescent="0.25">
      <c r="G74" s="72"/>
      <c r="H74" s="72"/>
      <c r="I74" s="72"/>
      <c r="J74" s="72"/>
      <c r="K74" s="72"/>
      <c r="L74" s="72"/>
      <c r="M74" s="72"/>
      <c r="N74" s="72"/>
      <c r="O74" s="72"/>
      <c r="P74" s="72"/>
      <c r="Q74" s="72"/>
      <c r="R74" s="72"/>
      <c r="AB74" s="72"/>
      <c r="AC74" s="72"/>
      <c r="AD74" s="72"/>
      <c r="AE74" s="72"/>
      <c r="AF74" s="72"/>
      <c r="AG74" s="72"/>
      <c r="AH74" s="72"/>
      <c r="AI74" s="72"/>
      <c r="AJ74" s="72"/>
      <c r="AK74" s="72"/>
      <c r="AL74" s="72"/>
      <c r="AM74" s="72"/>
      <c r="AW74" s="72"/>
      <c r="AX74" s="72"/>
      <c r="AY74" s="72"/>
      <c r="AZ74" s="72"/>
      <c r="BA74" s="72"/>
      <c r="BB74" s="72"/>
      <c r="BC74" s="72"/>
      <c r="BD74" s="72"/>
      <c r="BE74" s="72"/>
      <c r="BF74" s="72"/>
      <c r="BG74" s="72"/>
      <c r="BH74" s="72"/>
    </row>
    <row r="75" spans="3:60" s="43" customFormat="1" ht="18" customHeight="1" x14ac:dyDescent="0.25">
      <c r="D75" s="43" t="s">
        <v>109</v>
      </c>
      <c r="G75" s="72">
        <f>Taxes!G9/1000</f>
        <v>6</v>
      </c>
      <c r="H75" s="72">
        <f>Taxes!H9/1000</f>
        <v>5.85</v>
      </c>
      <c r="I75" s="72">
        <f>Taxes!I9/1000</f>
        <v>5.7</v>
      </c>
      <c r="J75" s="72">
        <f>Taxes!J9/1000</f>
        <v>5.55</v>
      </c>
      <c r="K75" s="72">
        <f>Taxes!K9/1000</f>
        <v>5.4</v>
      </c>
      <c r="L75" s="72">
        <f>Taxes!L9/1000</f>
        <v>5.25</v>
      </c>
      <c r="M75" s="72">
        <f>Taxes!M9/1000</f>
        <v>5.0999999999999996</v>
      </c>
      <c r="N75" s="72">
        <f>Taxes!N9/1000</f>
        <v>4.95</v>
      </c>
      <c r="O75" s="72">
        <f>Taxes!O9/1000</f>
        <v>4.8</v>
      </c>
      <c r="P75" s="72">
        <f>Taxes!P9/1000</f>
        <v>4.6500000000000004</v>
      </c>
      <c r="Q75" s="72">
        <f>Taxes!Q9/1000</f>
        <v>4.5</v>
      </c>
      <c r="R75" s="72">
        <f>Taxes!R9/1000</f>
        <v>4.3499999999999996</v>
      </c>
      <c r="AB75" s="72">
        <f>Taxes!AB9/1000</f>
        <v>4.1749999999999998</v>
      </c>
      <c r="AC75" s="72">
        <f>Taxes!AC9/1000</f>
        <v>4</v>
      </c>
      <c r="AD75" s="72">
        <f>Taxes!AD9/1000</f>
        <v>3.8250000000000002</v>
      </c>
      <c r="AE75" s="72">
        <f>Taxes!AE9/1000</f>
        <v>3.6619047619047618</v>
      </c>
      <c r="AF75" s="72">
        <f>Taxes!AF9/1000</f>
        <v>3.4988095238095238</v>
      </c>
      <c r="AG75" s="72">
        <f>Taxes!AG9/1000</f>
        <v>3.3357142857142859</v>
      </c>
      <c r="AH75" s="72">
        <f>Taxes!AH9/1000</f>
        <v>3.2083333333333335</v>
      </c>
      <c r="AI75" s="72">
        <f>Taxes!AI9/1000</f>
        <v>3.0809523809523811</v>
      </c>
      <c r="AJ75" s="72">
        <f>Taxes!AJ9/1000</f>
        <v>2.9535714285714287</v>
      </c>
      <c r="AK75" s="72">
        <f>Taxes!AK9/1000</f>
        <v>2.933333333333334</v>
      </c>
      <c r="AL75" s="72">
        <f>Taxes!AL9/1000</f>
        <v>2.9130952380952388</v>
      </c>
      <c r="AM75" s="72">
        <f>Taxes!AM9/1000</f>
        <v>2.8928571428571441</v>
      </c>
      <c r="AW75" s="72">
        <f>Taxes!AW9/1000</f>
        <v>2.8068027210884368</v>
      </c>
      <c r="AX75" s="72">
        <f>Taxes!AX9/1000</f>
        <v>2.7207482993197289</v>
      </c>
      <c r="AY75" s="72">
        <f>Taxes!AY9/1000</f>
        <v>2.6346938775510216</v>
      </c>
      <c r="AZ75" s="72">
        <f>Taxes!AZ9/1000</f>
        <v>2.5605442176870756</v>
      </c>
      <c r="BA75" s="72">
        <f>Taxes!BA9/1000</f>
        <v>2.4863945578231301</v>
      </c>
      <c r="BB75" s="72">
        <f>Taxes!BB9/1000</f>
        <v>2.4122448979591846</v>
      </c>
      <c r="BC75" s="72">
        <f>Taxes!BC9/1000</f>
        <v>2.3738095238095247</v>
      </c>
      <c r="BD75" s="72">
        <f>Taxes!BD9/1000</f>
        <v>2.3353741496598648</v>
      </c>
      <c r="BE75" s="72">
        <f>Taxes!BE9/1000</f>
        <v>2.2969387755102053</v>
      </c>
      <c r="BF75" s="72">
        <f>Taxes!BF9/1000</f>
        <v>2.3656462585034022</v>
      </c>
      <c r="BG75" s="72">
        <f>Taxes!BG9/1000</f>
        <v>2.4343537414965994</v>
      </c>
      <c r="BH75" s="72">
        <f>Taxes!BH9/1000</f>
        <v>2.5030612244897967</v>
      </c>
    </row>
    <row r="76" spans="3:60" s="43" customFormat="1" ht="18" customHeight="1" x14ac:dyDescent="0.25">
      <c r="D76" s="43" t="s">
        <v>112</v>
      </c>
      <c r="G76" s="72">
        <f>'LT Assets &amp; Liabilities'!G13/1000</f>
        <v>0</v>
      </c>
      <c r="H76" s="72">
        <f>'LT Assets &amp; Liabilities'!H13/1000</f>
        <v>0</v>
      </c>
      <c r="I76" s="72">
        <f>'LT Assets &amp; Liabilities'!I13/1000</f>
        <v>0</v>
      </c>
      <c r="J76" s="72">
        <f>'LT Assets &amp; Liabilities'!J13/1000</f>
        <v>0</v>
      </c>
      <c r="K76" s="72">
        <f>'LT Assets &amp; Liabilities'!K13/1000</f>
        <v>0</v>
      </c>
      <c r="L76" s="72">
        <f>'LT Assets &amp; Liabilities'!L13/1000</f>
        <v>0</v>
      </c>
      <c r="M76" s="72">
        <f>'LT Assets &amp; Liabilities'!M13/1000</f>
        <v>0</v>
      </c>
      <c r="N76" s="72">
        <f>'LT Assets &amp; Liabilities'!N13/1000</f>
        <v>0</v>
      </c>
      <c r="O76" s="72">
        <f>'LT Assets &amp; Liabilities'!O13/1000</f>
        <v>0</v>
      </c>
      <c r="P76" s="72">
        <f>'LT Assets &amp; Liabilities'!P13/1000</f>
        <v>0</v>
      </c>
      <c r="Q76" s="72">
        <f>'LT Assets &amp; Liabilities'!Q13/1000</f>
        <v>0</v>
      </c>
      <c r="R76" s="72">
        <f>'LT Assets &amp; Liabilities'!R13/1000</f>
        <v>0</v>
      </c>
      <c r="AB76" s="72">
        <f>'LT Assets &amp; Liabilities'!AB13/1000</f>
        <v>0</v>
      </c>
      <c r="AC76" s="72">
        <f>'LT Assets &amp; Liabilities'!AC13/1000</f>
        <v>0</v>
      </c>
      <c r="AD76" s="72">
        <f>'LT Assets &amp; Liabilities'!AD13/1000</f>
        <v>0</v>
      </c>
      <c r="AE76" s="72">
        <f>'LT Assets &amp; Liabilities'!AE13/1000</f>
        <v>0</v>
      </c>
      <c r="AF76" s="72">
        <f>'LT Assets &amp; Liabilities'!AF13/1000</f>
        <v>0</v>
      </c>
      <c r="AG76" s="72">
        <f>'LT Assets &amp; Liabilities'!AG13/1000</f>
        <v>0</v>
      </c>
      <c r="AH76" s="72">
        <f>'LT Assets &amp; Liabilities'!AH13/1000</f>
        <v>0</v>
      </c>
      <c r="AI76" s="72">
        <f>'LT Assets &amp; Liabilities'!AI13/1000</f>
        <v>0</v>
      </c>
      <c r="AJ76" s="72">
        <f>'LT Assets &amp; Liabilities'!AJ13/1000</f>
        <v>5</v>
      </c>
      <c r="AK76" s="72">
        <f>'LT Assets &amp; Liabilities'!AK13/1000</f>
        <v>5</v>
      </c>
      <c r="AL76" s="72">
        <f>'LT Assets &amp; Liabilities'!AL13/1000</f>
        <v>5</v>
      </c>
      <c r="AM76" s="72">
        <f>'LT Assets &amp; Liabilities'!AM13/1000</f>
        <v>5</v>
      </c>
      <c r="AW76" s="72">
        <f>'LT Assets &amp; Liabilities'!AW13/1000</f>
        <v>5</v>
      </c>
      <c r="AX76" s="72">
        <f>'LT Assets &amp; Liabilities'!AX13/1000</f>
        <v>5</v>
      </c>
      <c r="AY76" s="72">
        <f>'LT Assets &amp; Liabilities'!AY13/1000</f>
        <v>5</v>
      </c>
      <c r="AZ76" s="72">
        <f>'LT Assets &amp; Liabilities'!AZ13/1000</f>
        <v>5</v>
      </c>
      <c r="BA76" s="72">
        <f>'LT Assets &amp; Liabilities'!BA13/1000</f>
        <v>5</v>
      </c>
      <c r="BB76" s="72">
        <f>'LT Assets &amp; Liabilities'!BB13/1000</f>
        <v>5</v>
      </c>
      <c r="BC76" s="72">
        <f>'LT Assets &amp; Liabilities'!BC13/1000</f>
        <v>5</v>
      </c>
      <c r="BD76" s="72">
        <f>'LT Assets &amp; Liabilities'!BD13/1000</f>
        <v>5</v>
      </c>
      <c r="BE76" s="72">
        <f>'LT Assets &amp; Liabilities'!BE13/1000</f>
        <v>5</v>
      </c>
      <c r="BF76" s="72">
        <f>'LT Assets &amp; Liabilities'!BF13/1000</f>
        <v>5</v>
      </c>
      <c r="BG76" s="72">
        <f>'LT Assets &amp; Liabilities'!BG13/1000</f>
        <v>5</v>
      </c>
      <c r="BH76" s="72">
        <f>'LT Assets &amp; Liabilities'!BH13/1000</f>
        <v>5</v>
      </c>
    </row>
    <row r="77" spans="3:60" s="43" customFormat="1" ht="18" customHeight="1" x14ac:dyDescent="0.25">
      <c r="G77" s="72"/>
    </row>
    <row r="78" spans="3:60" s="43" customFormat="1" ht="18" customHeight="1" x14ac:dyDescent="0.25">
      <c r="D78" s="43" t="s">
        <v>176</v>
      </c>
      <c r="G78" s="71">
        <f>Financing!G16/1000</f>
        <v>200</v>
      </c>
      <c r="H78" s="71">
        <f>Financing!H16/1000</f>
        <v>199.46578446978666</v>
      </c>
      <c r="I78" s="71">
        <f>Financing!I16/1000</f>
        <v>199.93515845911372</v>
      </c>
      <c r="J78" s="71">
        <f>Financing!J16/1000</f>
        <v>199.34674040533855</v>
      </c>
      <c r="K78" s="71">
        <f>Financing!K16/1000</f>
        <v>198.67089842195637</v>
      </c>
      <c r="L78" s="71">
        <f>Financing!L16/1000</f>
        <v>199.01105557592447</v>
      </c>
      <c r="M78" s="71">
        <f>Financing!M16/1000</f>
        <v>198.34713845267734</v>
      </c>
      <c r="N78" s="71">
        <f>Financing!N16/1000</f>
        <v>197.55541350626461</v>
      </c>
      <c r="O78" s="71">
        <f>Financing!O16/1000</f>
        <v>197.75225392761115</v>
      </c>
      <c r="P78" s="71">
        <f>Financing!P16/1000</f>
        <v>196.8751082721889</v>
      </c>
      <c r="Q78" s="71">
        <f>Financing!Q16/1000</f>
        <v>195.87196695753667</v>
      </c>
      <c r="R78" s="71">
        <f>Financing!R16/1000</f>
        <v>195.97477283869566</v>
      </c>
      <c r="AB78" s="71">
        <f>Financing!AB16/1000</f>
        <v>194.84360169227375</v>
      </c>
      <c r="AC78" s="71">
        <f>Financing!AC16/1000</f>
        <v>194.65270591349773</v>
      </c>
      <c r="AD78" s="71">
        <f>Financing!AD16/1000</f>
        <v>194.21888697621219</v>
      </c>
      <c r="AE78" s="71">
        <f>Financing!AE16/1000</f>
        <v>202.22181745024008</v>
      </c>
      <c r="AF78" s="71">
        <f>Financing!AF16/1000</f>
        <v>200.58994768536647</v>
      </c>
      <c r="AG78" s="71">
        <f>Financing!AG16/1000</f>
        <v>201.74294353019778</v>
      </c>
      <c r="AH78" s="71">
        <f>Financing!AH16/1000</f>
        <v>199.81082718769537</v>
      </c>
      <c r="AI78" s="71">
        <f>Financing!AI16/1000</f>
        <v>197.84736871652836</v>
      </c>
      <c r="AJ78" s="71">
        <f>Financing!AJ16/1000</f>
        <v>191.87393858761288</v>
      </c>
      <c r="AK78" s="71">
        <f>Financing!AK16/1000</f>
        <v>189.62525470675493</v>
      </c>
      <c r="AL78" s="71">
        <f>Financing!AL16/1000</f>
        <v>187.28683445325859</v>
      </c>
      <c r="AM78" s="71">
        <f>Financing!AM16/1000</f>
        <v>186.10604626495024</v>
      </c>
      <c r="AW78" s="71">
        <f>Financing!AW16/1000</f>
        <v>184.50834073135974</v>
      </c>
      <c r="AX78" s="71">
        <f>Financing!AX16/1000</f>
        <v>183.14459028882328</v>
      </c>
      <c r="AY78" s="71">
        <f>Financing!AY16/1000</f>
        <v>181.49391387537202</v>
      </c>
      <c r="AZ78" s="71">
        <f>Financing!AZ16/1000</f>
        <v>178.67232263355658</v>
      </c>
      <c r="BA78" s="71">
        <f>Financing!BA16/1000</f>
        <v>175.78915174949722</v>
      </c>
      <c r="BB78" s="71">
        <f>Financing!BB16/1000</f>
        <v>173.91769440861418</v>
      </c>
      <c r="BC78" s="71">
        <f>Financing!BC16/1000</f>
        <v>170.89001326406409</v>
      </c>
      <c r="BD78" s="71">
        <f>Financing!BD16/1000</f>
        <v>167.82107984617079</v>
      </c>
      <c r="BE78" s="71">
        <f>Financing!BE16/1000</f>
        <v>165.71367719667313</v>
      </c>
      <c r="BF78" s="71">
        <f>Financing!BF16/1000</f>
        <v>162.36892166219621</v>
      </c>
      <c r="BG78" s="71">
        <f>Financing!BG16/1000</f>
        <v>158.94273117376821</v>
      </c>
      <c r="BH78" s="71">
        <f>Financing!BH16/1000</f>
        <v>156.34716701415772</v>
      </c>
    </row>
    <row r="79" spans="3:60" ht="18" customHeight="1" x14ac:dyDescent="0.25">
      <c r="G79" s="14"/>
    </row>
    <row r="80" spans="3:60" ht="18" customHeight="1" x14ac:dyDescent="0.25">
      <c r="D80" s="7" t="s">
        <v>113</v>
      </c>
      <c r="G80" s="14">
        <f t="shared" ref="G80:R80" si="339">SUM(G72:G79)</f>
        <v>209.78966545</v>
      </c>
      <c r="H80" s="14">
        <f t="shared" si="339"/>
        <v>209.12942186978665</v>
      </c>
      <c r="I80" s="14">
        <f t="shared" si="339"/>
        <v>209.48838130911372</v>
      </c>
      <c r="J80" s="14">
        <f t="shared" si="339"/>
        <v>208.79444208033854</v>
      </c>
      <c r="K80" s="14">
        <f t="shared" si="339"/>
        <v>207.99643102195637</v>
      </c>
      <c r="L80" s="14">
        <f t="shared" si="339"/>
        <v>208.22602242592447</v>
      </c>
      <c r="M80" s="14">
        <f t="shared" si="339"/>
        <v>207.44913685267733</v>
      </c>
      <c r="N80" s="14">
        <f t="shared" si="339"/>
        <v>206.52546425626463</v>
      </c>
      <c r="O80" s="14">
        <f t="shared" si="339"/>
        <v>206.60956272761115</v>
      </c>
      <c r="P80" s="14">
        <f t="shared" si="339"/>
        <v>205.6066591721889</v>
      </c>
      <c r="Q80" s="14">
        <f t="shared" si="339"/>
        <v>204.50545645753667</v>
      </c>
      <c r="R80" s="14">
        <f t="shared" si="339"/>
        <v>204.47967031369566</v>
      </c>
      <c r="AB80" s="14">
        <f t="shared" ref="AB80:AM80" si="340">SUM(AB72:AB79)</f>
        <v>203.30194294227374</v>
      </c>
      <c r="AC80" s="14">
        <f t="shared" si="340"/>
        <v>202.95001591349774</v>
      </c>
      <c r="AD80" s="14">
        <f t="shared" si="340"/>
        <v>202.35480572621219</v>
      </c>
      <c r="AE80" s="14">
        <f t="shared" si="340"/>
        <v>210.20702346214483</v>
      </c>
      <c r="AF80" s="14">
        <f t="shared" si="340"/>
        <v>208.42666095917599</v>
      </c>
      <c r="AG80" s="14">
        <f t="shared" si="340"/>
        <v>209.43057531591205</v>
      </c>
      <c r="AH80" s="14">
        <f t="shared" si="340"/>
        <v>207.38568052102869</v>
      </c>
      <c r="AI80" s="14">
        <f t="shared" si="340"/>
        <v>205.30990484748074</v>
      </c>
      <c r="AJ80" s="14">
        <f t="shared" si="340"/>
        <v>204.22410126618431</v>
      </c>
      <c r="AK80" s="14">
        <f t="shared" si="340"/>
        <v>201.96849179008825</v>
      </c>
      <c r="AL80" s="14">
        <f t="shared" si="340"/>
        <v>199.64427719135384</v>
      </c>
      <c r="AM80" s="14">
        <f t="shared" si="340"/>
        <v>198.45914340780737</v>
      </c>
      <c r="AW80" s="14">
        <f t="shared" ref="AW80:BH80" si="341">SUM(AW72:AW79)</f>
        <v>196.92371345244817</v>
      </c>
      <c r="AX80" s="14">
        <f t="shared" si="341"/>
        <v>195.44764858814301</v>
      </c>
      <c r="AY80" s="14">
        <f t="shared" si="341"/>
        <v>193.72891775292305</v>
      </c>
      <c r="AZ80" s="14">
        <f t="shared" si="341"/>
        <v>190.85051685124364</v>
      </c>
      <c r="BA80" s="14">
        <f t="shared" si="341"/>
        <v>187.91277130732036</v>
      </c>
      <c r="BB80" s="14">
        <f t="shared" si="341"/>
        <v>185.98555430657336</v>
      </c>
      <c r="BC80" s="14">
        <f t="shared" si="341"/>
        <v>182.93901278787362</v>
      </c>
      <c r="BD80" s="14">
        <f t="shared" si="341"/>
        <v>179.85100899583065</v>
      </c>
      <c r="BE80" s="14">
        <f t="shared" si="341"/>
        <v>177.72692097218334</v>
      </c>
      <c r="BF80" s="14">
        <f t="shared" si="341"/>
        <v>174.47023792069962</v>
      </c>
      <c r="BG80" s="14">
        <f t="shared" si="341"/>
        <v>171.11275491526482</v>
      </c>
      <c r="BH80" s="14">
        <f t="shared" si="341"/>
        <v>168.58589823864753</v>
      </c>
    </row>
    <row r="81" spans="1:68" ht="18" customHeight="1" x14ac:dyDescent="0.25">
      <c r="G81" s="14"/>
    </row>
    <row r="82" spans="1:68" ht="18" customHeight="1" x14ac:dyDescent="0.25">
      <c r="C82" s="7" t="s">
        <v>114</v>
      </c>
      <c r="G82" s="14"/>
    </row>
    <row r="83" spans="1:68" ht="18" customHeight="1" x14ac:dyDescent="0.25">
      <c r="D83" s="7" t="s">
        <v>115</v>
      </c>
      <c r="G83" s="14">
        <f>Financing!G43/1000</f>
        <v>5</v>
      </c>
      <c r="H83" s="14">
        <f>Financing!H43/1000</f>
        <v>5</v>
      </c>
      <c r="I83" s="14">
        <f>Financing!I43/1000</f>
        <v>5</v>
      </c>
      <c r="J83" s="14">
        <f>Financing!J43/1000</f>
        <v>5</v>
      </c>
      <c r="K83" s="14">
        <f>Financing!K43/1000</f>
        <v>5</v>
      </c>
      <c r="L83" s="14">
        <f>Financing!L43/1000</f>
        <v>5</v>
      </c>
      <c r="M83" s="14">
        <f>Financing!M43/1000</f>
        <v>5</v>
      </c>
      <c r="N83" s="14">
        <f>Financing!N43/1000</f>
        <v>5</v>
      </c>
      <c r="O83" s="14">
        <f>Financing!O43/1000</f>
        <v>5</v>
      </c>
      <c r="P83" s="14">
        <f>Financing!P43/1000</f>
        <v>5</v>
      </c>
      <c r="Q83" s="14">
        <f>Financing!Q43/1000</f>
        <v>5</v>
      </c>
      <c r="R83" s="14">
        <f>Financing!R43/1000</f>
        <v>5</v>
      </c>
      <c r="AB83" s="14">
        <f>Financing!AB43/1000</f>
        <v>5</v>
      </c>
      <c r="AC83" s="14">
        <f>Financing!AC43/1000</f>
        <v>5</v>
      </c>
      <c r="AD83" s="14">
        <f>Financing!AD43/1000</f>
        <v>5</v>
      </c>
      <c r="AE83" s="14">
        <f>Financing!AE43/1000</f>
        <v>5</v>
      </c>
      <c r="AF83" s="14">
        <f>Financing!AF43/1000</f>
        <v>5</v>
      </c>
      <c r="AG83" s="14">
        <f>Financing!AG43/1000</f>
        <v>5</v>
      </c>
      <c r="AH83" s="14">
        <f>Financing!AH43/1000</f>
        <v>5</v>
      </c>
      <c r="AI83" s="14">
        <f>Financing!AI43/1000</f>
        <v>5</v>
      </c>
      <c r="AJ83" s="14">
        <f>Financing!AJ43/1000</f>
        <v>5</v>
      </c>
      <c r="AK83" s="14">
        <f>Financing!AK43/1000</f>
        <v>5</v>
      </c>
      <c r="AL83" s="14">
        <f>Financing!AL43/1000</f>
        <v>5</v>
      </c>
      <c r="AM83" s="14">
        <f>Financing!AM43/1000</f>
        <v>5</v>
      </c>
      <c r="AW83" s="14">
        <f>Financing!AW43/1000</f>
        <v>5</v>
      </c>
      <c r="AX83" s="14">
        <f>Financing!AX43/1000</f>
        <v>5</v>
      </c>
      <c r="AY83" s="14">
        <f>Financing!AY43/1000</f>
        <v>5</v>
      </c>
      <c r="AZ83" s="14">
        <f>Financing!AZ43/1000</f>
        <v>5</v>
      </c>
      <c r="BA83" s="14">
        <f>Financing!BA43/1000</f>
        <v>5</v>
      </c>
      <c r="BB83" s="14">
        <f>Financing!BB43/1000</f>
        <v>5</v>
      </c>
      <c r="BC83" s="14">
        <f>Financing!BC43/1000</f>
        <v>5</v>
      </c>
      <c r="BD83" s="14">
        <f>Financing!BD43/1000</f>
        <v>5</v>
      </c>
      <c r="BE83" s="14">
        <f>Financing!BE43/1000</f>
        <v>5</v>
      </c>
      <c r="BF83" s="14">
        <f>Financing!BF43/1000</f>
        <v>5</v>
      </c>
      <c r="BG83" s="14">
        <f>Financing!BG43/1000</f>
        <v>5</v>
      </c>
      <c r="BH83" s="14">
        <f>Financing!BH43/1000</f>
        <v>5</v>
      </c>
    </row>
    <row r="84" spans="1:68" s="43" customFormat="1" ht="18" customHeight="1" x14ac:dyDescent="0.25">
      <c r="D84" s="43" t="s">
        <v>116</v>
      </c>
      <c r="G84" s="71">
        <f>Financing!G13/1000</f>
        <v>103.81066</v>
      </c>
      <c r="H84" s="71">
        <f>Financing!H13/1000</f>
        <v>104.54817978021333</v>
      </c>
      <c r="I84" s="71">
        <f>Financing!I13/1000</f>
        <v>104.37639364088625</v>
      </c>
      <c r="J84" s="71">
        <f>Financing!J13/1000</f>
        <v>105.25906896966141</v>
      </c>
      <c r="K84" s="71">
        <f>Financing!K13/1000</f>
        <v>106.17301942804362</v>
      </c>
      <c r="L84" s="71">
        <f>Financing!L13/1000</f>
        <v>106.13745102407553</v>
      </c>
      <c r="M84" s="71">
        <f>Financing!M13/1000</f>
        <v>107.08426919732264</v>
      </c>
      <c r="N84" s="71">
        <f>Financing!N13/1000</f>
        <v>108.11458059373535</v>
      </c>
      <c r="O84" s="71">
        <f>Financing!O13/1000</f>
        <v>108.19604352238882</v>
      </c>
      <c r="P84" s="71">
        <f>Financing!P13/1000</f>
        <v>109.30935877781108</v>
      </c>
      <c r="Q84" s="71">
        <f>Financing!Q13/1000</f>
        <v>110.55374859246331</v>
      </c>
      <c r="R84" s="71">
        <f>Financing!R13/1000</f>
        <v>110.79934813630435</v>
      </c>
      <c r="AB84" s="71">
        <f>Financing!AB13/1000</f>
        <v>112.00509975534527</v>
      </c>
      <c r="AC84" s="71">
        <f>Financing!AC13/1000</f>
        <v>113.37611773174035</v>
      </c>
      <c r="AD84" s="71">
        <f>Financing!AD13/1000</f>
        <v>113.63764346664495</v>
      </c>
      <c r="AE84" s="71">
        <f>Financing!AE13/1000</f>
        <v>114.98977145928372</v>
      </c>
      <c r="AF84" s="71">
        <f>Financing!AF13/1000</f>
        <v>116.33576249082398</v>
      </c>
      <c r="AG84" s="71">
        <f>Financing!AG13/1000</f>
        <v>116.72901956265935</v>
      </c>
      <c r="AH84" s="71">
        <f>Financing!AH13/1000</f>
        <v>118.03541316706652</v>
      </c>
      <c r="AI84" s="71">
        <f>Financing!AI13/1000</f>
        <v>119.39916265013829</v>
      </c>
      <c r="AJ84" s="71">
        <f>Financing!AJ13/1000</f>
        <v>119.79391504095855</v>
      </c>
      <c r="AK84" s="71">
        <f>Financing!AK13/1000</f>
        <v>121.2162007075308</v>
      </c>
      <c r="AL84" s="71">
        <f>Financing!AL13/1000</f>
        <v>122.7016914967414</v>
      </c>
      <c r="AM84" s="71">
        <f>Financing!AM13/1000</f>
        <v>123.22157647076406</v>
      </c>
      <c r="AW84" s="71">
        <f>Financing!AW13/1000</f>
        <v>124.99835833088518</v>
      </c>
      <c r="AX84" s="71">
        <f>Financing!AX13/1000</f>
        <v>126.92844509995226</v>
      </c>
      <c r="AY84" s="71">
        <f>Financing!AY13/1000</f>
        <v>127.84063783993412</v>
      </c>
      <c r="AZ84" s="71">
        <f>Financing!AZ13/1000</f>
        <v>129.76630302732778</v>
      </c>
      <c r="BA84" s="71">
        <f>Financing!BA13/1000</f>
        <v>131.75586285696536</v>
      </c>
      <c r="BB84" s="71">
        <f>Financing!BB13/1000</f>
        <v>132.78654414342665</v>
      </c>
      <c r="BC84" s="71">
        <f>Financing!BC13/1000</f>
        <v>134.77840232879305</v>
      </c>
      <c r="BD84" s="71">
        <f>Financing!BD13/1000</f>
        <v>136.84262278750268</v>
      </c>
      <c r="BE84" s="71">
        <f>Financing!BE13/1000</f>
        <v>137.95527747781668</v>
      </c>
      <c r="BF84" s="71">
        <f>Financing!BF13/1000</f>
        <v>140.08097957691942</v>
      </c>
      <c r="BG84" s="71">
        <f>Financing!BG13/1000</f>
        <v>142.2935316299733</v>
      </c>
      <c r="BH84" s="71">
        <f>Financing!BH13/1000</f>
        <v>143.56015735420965</v>
      </c>
    </row>
    <row r="85" spans="1:68" ht="18" customHeight="1" x14ac:dyDescent="0.25">
      <c r="D85" s="7" t="s">
        <v>117</v>
      </c>
      <c r="G85" s="46">
        <v>0</v>
      </c>
      <c r="H85" s="46">
        <v>0</v>
      </c>
      <c r="I85" s="46">
        <v>0</v>
      </c>
      <c r="J85" s="46">
        <v>0</v>
      </c>
      <c r="K85" s="46">
        <v>0</v>
      </c>
      <c r="L85" s="46">
        <v>0</v>
      </c>
      <c r="M85" s="46">
        <v>0</v>
      </c>
      <c r="N85" s="46">
        <v>0</v>
      </c>
      <c r="O85" s="46">
        <v>0</v>
      </c>
      <c r="P85" s="46">
        <v>0</v>
      </c>
      <c r="Q85" s="46">
        <v>0</v>
      </c>
      <c r="R85" s="46">
        <v>0</v>
      </c>
      <c r="AB85" s="46">
        <v>0</v>
      </c>
      <c r="AC85" s="46">
        <v>0</v>
      </c>
      <c r="AD85" s="46">
        <v>0</v>
      </c>
      <c r="AE85" s="46">
        <v>0</v>
      </c>
      <c r="AF85" s="46">
        <v>0</v>
      </c>
      <c r="AG85" s="46">
        <v>0</v>
      </c>
      <c r="AH85" s="46">
        <v>0</v>
      </c>
      <c r="AI85" s="46">
        <v>0</v>
      </c>
      <c r="AJ85" s="46">
        <v>0</v>
      </c>
      <c r="AK85" s="46">
        <v>0</v>
      </c>
      <c r="AL85" s="46">
        <v>0</v>
      </c>
      <c r="AM85" s="46">
        <v>0</v>
      </c>
      <c r="AW85" s="46">
        <v>0</v>
      </c>
      <c r="AX85" s="46">
        <v>0</v>
      </c>
      <c r="AY85" s="46">
        <v>0</v>
      </c>
      <c r="AZ85" s="46">
        <v>0</v>
      </c>
      <c r="BA85" s="46">
        <v>0</v>
      </c>
      <c r="BB85" s="46">
        <v>0</v>
      </c>
      <c r="BC85" s="46">
        <v>0</v>
      </c>
      <c r="BD85" s="46">
        <v>0</v>
      </c>
      <c r="BE85" s="46">
        <v>0</v>
      </c>
      <c r="BF85" s="46">
        <v>0</v>
      </c>
      <c r="BG85" s="46">
        <v>0</v>
      </c>
      <c r="BH85" s="46">
        <v>0</v>
      </c>
    </row>
    <row r="86" spans="1:68" ht="18" customHeight="1" x14ac:dyDescent="0.25">
      <c r="G86" s="14"/>
    </row>
    <row r="87" spans="1:68" ht="18" customHeight="1" x14ac:dyDescent="0.25">
      <c r="D87" s="7" t="s">
        <v>118</v>
      </c>
      <c r="G87" s="14">
        <f>SUM(G83:G86)</f>
        <v>108.81066</v>
      </c>
      <c r="H87" s="14">
        <f t="shared" ref="H87:R87" si="342">SUM(H83:H86)</f>
        <v>109.54817978021333</v>
      </c>
      <c r="I87" s="14">
        <f t="shared" si="342"/>
        <v>109.37639364088625</v>
      </c>
      <c r="J87" s="14">
        <f t="shared" si="342"/>
        <v>110.25906896966141</v>
      </c>
      <c r="K87" s="14">
        <f t="shared" si="342"/>
        <v>111.17301942804362</v>
      </c>
      <c r="L87" s="14">
        <f t="shared" si="342"/>
        <v>111.13745102407553</v>
      </c>
      <c r="M87" s="14">
        <f t="shared" si="342"/>
        <v>112.08426919732264</v>
      </c>
      <c r="N87" s="14">
        <f t="shared" si="342"/>
        <v>113.11458059373535</v>
      </c>
      <c r="O87" s="14">
        <f t="shared" si="342"/>
        <v>113.19604352238882</v>
      </c>
      <c r="P87" s="14">
        <f t="shared" si="342"/>
        <v>114.30935877781108</v>
      </c>
      <c r="Q87" s="14">
        <f t="shared" si="342"/>
        <v>115.55374859246331</v>
      </c>
      <c r="R87" s="14">
        <f t="shared" si="342"/>
        <v>115.79934813630435</v>
      </c>
      <c r="AB87" s="14">
        <f t="shared" ref="AB87:AC87" si="343">SUM(AB83:AB86)</f>
        <v>117.00509975534527</v>
      </c>
      <c r="AC87" s="14">
        <f t="shared" si="343"/>
        <v>118.37611773174035</v>
      </c>
      <c r="AD87" s="14">
        <f t="shared" ref="AD87" si="344">SUM(AD83:AD86)</f>
        <v>118.63764346664495</v>
      </c>
      <c r="AE87" s="14">
        <f t="shared" ref="AE87" si="345">SUM(AE83:AE86)</f>
        <v>119.98977145928372</v>
      </c>
      <c r="AF87" s="14">
        <f t="shared" ref="AF87" si="346">SUM(AF83:AF86)</f>
        <v>121.33576249082398</v>
      </c>
      <c r="AG87" s="14">
        <f t="shared" ref="AG87" si="347">SUM(AG83:AG86)</f>
        <v>121.72901956265935</v>
      </c>
      <c r="AH87" s="14">
        <f t="shared" ref="AH87" si="348">SUM(AH83:AH86)</f>
        <v>123.03541316706652</v>
      </c>
      <c r="AI87" s="14">
        <f t="shared" ref="AI87" si="349">SUM(AI83:AI86)</f>
        <v>124.39916265013829</v>
      </c>
      <c r="AJ87" s="14">
        <f t="shared" ref="AJ87" si="350">SUM(AJ83:AJ86)</f>
        <v>124.79391504095855</v>
      </c>
      <c r="AK87" s="14">
        <f t="shared" ref="AK87" si="351">SUM(AK83:AK86)</f>
        <v>126.2162007075308</v>
      </c>
      <c r="AL87" s="14">
        <f t="shared" ref="AL87" si="352">SUM(AL83:AL86)</f>
        <v>127.7016914967414</v>
      </c>
      <c r="AM87" s="14">
        <f t="shared" ref="AM87" si="353">SUM(AM83:AM86)</f>
        <v>128.22157647076406</v>
      </c>
      <c r="AW87" s="14">
        <f t="shared" ref="AW87" si="354">SUM(AW83:AW86)</f>
        <v>129.9983583308852</v>
      </c>
      <c r="AX87" s="14">
        <f t="shared" ref="AX87" si="355">SUM(AX83:AX86)</f>
        <v>131.92844509995226</v>
      </c>
      <c r="AY87" s="14">
        <f t="shared" ref="AY87" si="356">SUM(AY83:AY86)</f>
        <v>132.84063783993412</v>
      </c>
      <c r="AZ87" s="14">
        <f t="shared" ref="AZ87" si="357">SUM(AZ83:AZ86)</f>
        <v>134.76630302732778</v>
      </c>
      <c r="BA87" s="14">
        <f t="shared" ref="BA87" si="358">SUM(BA83:BA86)</f>
        <v>136.75586285696536</v>
      </c>
      <c r="BB87" s="14">
        <f t="shared" ref="BB87" si="359">SUM(BB83:BB86)</f>
        <v>137.78654414342665</v>
      </c>
      <c r="BC87" s="14">
        <f t="shared" ref="BC87" si="360">SUM(BC83:BC86)</f>
        <v>139.77840232879305</v>
      </c>
      <c r="BD87" s="14">
        <f t="shared" ref="BD87" si="361">SUM(BD83:BD86)</f>
        <v>141.84262278750268</v>
      </c>
      <c r="BE87" s="14">
        <f t="shared" ref="BE87" si="362">SUM(BE83:BE86)</f>
        <v>142.95527747781668</v>
      </c>
      <c r="BF87" s="14">
        <f t="shared" ref="BF87" si="363">SUM(BF83:BF86)</f>
        <v>145.08097957691942</v>
      </c>
      <c r="BG87" s="14">
        <f t="shared" ref="BG87" si="364">SUM(BG83:BG86)</f>
        <v>147.2935316299733</v>
      </c>
      <c r="BH87" s="14">
        <f t="shared" ref="BH87" si="365">SUM(BH83:BH86)</f>
        <v>148.56015735420965</v>
      </c>
    </row>
    <row r="88" spans="1:68" ht="18" customHeight="1" x14ac:dyDescent="0.25">
      <c r="E88" s="7" t="s">
        <v>180</v>
      </c>
      <c r="G88" s="69">
        <f t="shared" ref="G88:R88" si="366">G69-G80-G87</f>
        <v>1.5499999932444553E-6</v>
      </c>
      <c r="H88" s="69">
        <f t="shared" si="366"/>
        <v>1.5499999790336005E-6</v>
      </c>
      <c r="I88" s="69">
        <f t="shared" si="366"/>
        <v>1.5500000358770194E-6</v>
      </c>
      <c r="J88" s="69">
        <f t="shared" si="366"/>
        <v>1.5500000216661647E-6</v>
      </c>
      <c r="K88" s="69">
        <f t="shared" si="366"/>
        <v>1.5499999932444553E-6</v>
      </c>
      <c r="L88" s="69">
        <f t="shared" si="366"/>
        <v>1.5499999932444553E-6</v>
      </c>
      <c r="M88" s="69">
        <f t="shared" si="366"/>
        <v>1.55000000745531E-6</v>
      </c>
      <c r="N88" s="69">
        <f t="shared" si="366"/>
        <v>1.5499999790336005E-6</v>
      </c>
      <c r="O88" s="69">
        <f t="shared" si="366"/>
        <v>1.5499999932444553E-6</v>
      </c>
      <c r="P88" s="69">
        <f t="shared" si="366"/>
        <v>1.5499999648227458E-6</v>
      </c>
      <c r="Q88" s="69">
        <f t="shared" si="366"/>
        <v>1.55000000745531E-6</v>
      </c>
      <c r="R88" s="69">
        <f t="shared" si="366"/>
        <v>1.5499999932444553E-6</v>
      </c>
      <c r="AB88" s="69">
        <f t="shared" ref="AB88:AM88" si="367">AB69-AB80-AB87</f>
        <v>1.5500000358770194E-6</v>
      </c>
      <c r="AC88" s="69">
        <f t="shared" si="367"/>
        <v>1.5499999790336005E-6</v>
      </c>
      <c r="AD88" s="69">
        <f t="shared" si="367"/>
        <v>1.5499999648227458E-6</v>
      </c>
      <c r="AE88" s="69">
        <f t="shared" si="367"/>
        <v>1.5500000216661647E-6</v>
      </c>
      <c r="AF88" s="69">
        <f t="shared" si="367"/>
        <v>1.5499999790336005E-6</v>
      </c>
      <c r="AG88" s="69">
        <f t="shared" si="367"/>
        <v>1.5499999790336005E-6</v>
      </c>
      <c r="AH88" s="69">
        <f t="shared" si="367"/>
        <v>1.5500000216661647E-6</v>
      </c>
      <c r="AI88" s="69">
        <f t="shared" si="367"/>
        <v>1.55000000745531E-6</v>
      </c>
      <c r="AJ88" s="69">
        <f t="shared" si="367"/>
        <v>1.5499999506118911E-6</v>
      </c>
      <c r="AK88" s="69">
        <f t="shared" si="367"/>
        <v>1.5499999648227458E-6</v>
      </c>
      <c r="AL88" s="69">
        <f t="shared" si="367"/>
        <v>1.5499999790336005E-6</v>
      </c>
      <c r="AM88" s="69">
        <f t="shared" si="367"/>
        <v>1.5499999790336005E-6</v>
      </c>
      <c r="AW88" s="69">
        <f t="shared" ref="AW88:BH88" si="368">AW69-AW80-AW87</f>
        <v>1.5499999790336005E-6</v>
      </c>
      <c r="AX88" s="69">
        <f t="shared" si="368"/>
        <v>1.55000000745531E-6</v>
      </c>
      <c r="AY88" s="69">
        <f t="shared" si="368"/>
        <v>1.5499999790336005E-6</v>
      </c>
      <c r="AZ88" s="69">
        <f t="shared" si="368"/>
        <v>1.55000000745531E-6</v>
      </c>
      <c r="BA88" s="69">
        <f t="shared" si="368"/>
        <v>1.5499999790336005E-6</v>
      </c>
      <c r="BB88" s="69">
        <f t="shared" si="368"/>
        <v>1.55000000745531E-6</v>
      </c>
      <c r="BC88" s="69">
        <f t="shared" si="368"/>
        <v>1.55000000745531E-6</v>
      </c>
      <c r="BD88" s="69">
        <f t="shared" si="368"/>
        <v>1.5500000358770194E-6</v>
      </c>
      <c r="BE88" s="69">
        <f t="shared" si="368"/>
        <v>1.5499999506118911E-6</v>
      </c>
      <c r="BF88" s="69">
        <f t="shared" si="368"/>
        <v>1.55000000745531E-6</v>
      </c>
      <c r="BG88" s="69">
        <f t="shared" si="368"/>
        <v>1.5499999221901817E-6</v>
      </c>
      <c r="BH88" s="69">
        <f t="shared" si="368"/>
        <v>1.5499999221901817E-6</v>
      </c>
    </row>
    <row r="89" spans="1:68" ht="18" customHeight="1" x14ac:dyDescent="0.25">
      <c r="G89" s="14"/>
      <c r="H89" s="14"/>
      <c r="I89" s="14"/>
      <c r="J89" s="14"/>
      <c r="K89" s="14"/>
      <c r="L89" s="14"/>
      <c r="M89" s="14"/>
      <c r="N89" s="14"/>
      <c r="O89" s="14"/>
      <c r="P89" s="14"/>
      <c r="Q89" s="14"/>
      <c r="R89" s="14"/>
      <c r="AB89" s="14"/>
      <c r="AC89" s="14"/>
      <c r="AD89" s="14"/>
      <c r="AE89" s="14"/>
      <c r="AF89" s="14"/>
      <c r="AG89" s="14"/>
      <c r="AH89" s="14"/>
      <c r="AI89" s="14"/>
      <c r="AJ89" s="14"/>
      <c r="AK89" s="14"/>
      <c r="AL89" s="14"/>
      <c r="AM89" s="14"/>
      <c r="AW89" s="14"/>
      <c r="AX89" s="14"/>
      <c r="AY89" s="14"/>
      <c r="AZ89" s="14"/>
      <c r="BA89" s="14"/>
      <c r="BB89" s="14"/>
      <c r="BC89" s="14"/>
      <c r="BD89" s="14"/>
      <c r="BE89" s="14"/>
      <c r="BF89" s="14"/>
      <c r="BG89" s="14"/>
      <c r="BH89" s="14"/>
    </row>
    <row r="90" spans="1:68" ht="18" customHeight="1" x14ac:dyDescent="0.25">
      <c r="G90" s="14"/>
      <c r="H90" s="14"/>
      <c r="I90" s="14"/>
      <c r="J90" s="14"/>
      <c r="K90" s="14"/>
      <c r="L90" s="14"/>
      <c r="M90" s="14"/>
      <c r="N90" s="14"/>
      <c r="O90" s="14"/>
      <c r="P90" s="14"/>
      <c r="Q90" s="14"/>
      <c r="R90" s="14"/>
      <c r="AB90" s="14"/>
      <c r="AC90" s="14"/>
      <c r="AD90" s="14"/>
      <c r="AE90" s="14"/>
      <c r="AF90" s="14"/>
      <c r="AG90" s="14"/>
      <c r="AH90" s="14"/>
      <c r="AI90" s="14"/>
      <c r="AJ90" s="14"/>
      <c r="AK90" s="14"/>
      <c r="AL90" s="14"/>
      <c r="AM90" s="14"/>
      <c r="AW90" s="14"/>
      <c r="AX90" s="14"/>
      <c r="AY90" s="14"/>
      <c r="AZ90" s="14"/>
      <c r="BA90" s="14"/>
      <c r="BB90" s="14"/>
      <c r="BC90" s="14"/>
      <c r="BD90" s="14"/>
      <c r="BE90" s="14"/>
      <c r="BF90" s="14"/>
      <c r="BG90" s="14"/>
      <c r="BH90" s="14"/>
    </row>
    <row r="91" spans="1:68" ht="18" customHeight="1" x14ac:dyDescent="0.25">
      <c r="C91" s="7" t="s">
        <v>224</v>
      </c>
      <c r="G91" s="14"/>
      <c r="H91" s="14"/>
      <c r="I91" s="14"/>
      <c r="J91" s="14"/>
      <c r="K91" s="14"/>
      <c r="L91" s="14"/>
      <c r="M91" s="14"/>
      <c r="N91" s="14"/>
      <c r="O91" s="14"/>
      <c r="P91" s="14"/>
      <c r="Q91" s="14"/>
      <c r="R91" s="14"/>
      <c r="AB91" s="14"/>
      <c r="AC91" s="14"/>
      <c r="AD91" s="14"/>
      <c r="AE91" s="14"/>
      <c r="AF91" s="14"/>
      <c r="AG91" s="14"/>
      <c r="AH91" s="14"/>
      <c r="AI91" s="14"/>
      <c r="AJ91" s="14"/>
      <c r="AK91" s="14"/>
      <c r="AL91" s="14"/>
      <c r="AM91" s="14"/>
      <c r="AW91" s="14"/>
      <c r="AX91" s="14"/>
      <c r="AY91" s="14"/>
      <c r="AZ91" s="14"/>
      <c r="BA91" s="14"/>
      <c r="BB91" s="14"/>
      <c r="BC91" s="14"/>
      <c r="BD91" s="14"/>
      <c r="BE91" s="14"/>
      <c r="BF91" s="14"/>
      <c r="BG91" s="14"/>
      <c r="BH91" s="14"/>
    </row>
    <row r="92" spans="1:68" ht="18" customHeight="1" x14ac:dyDescent="0.25">
      <c r="D92" s="7" t="s">
        <v>228</v>
      </c>
      <c r="G92" s="14"/>
      <c r="H92" s="14"/>
      <c r="I92" s="14">
        <f>I78/I87</f>
        <v>1.8279553000765194</v>
      </c>
      <c r="J92" s="14"/>
      <c r="K92" s="14"/>
      <c r="L92" s="14">
        <f>L78/L87</f>
        <v>1.7906750041695039</v>
      </c>
      <c r="M92" s="14"/>
      <c r="N92" s="14"/>
      <c r="O92" s="14">
        <f>O78/O87</f>
        <v>1.7469890976224636</v>
      </c>
      <c r="P92" s="14"/>
      <c r="Q92" s="14"/>
      <c r="R92" s="14">
        <f>R78/R87</f>
        <v>1.6923650779797046</v>
      </c>
      <c r="AB92" s="14"/>
      <c r="AC92" s="14"/>
      <c r="AD92" s="14">
        <f>AD78/AD87</f>
        <v>1.6370764059454448</v>
      </c>
      <c r="AE92" s="14"/>
      <c r="AF92" s="14"/>
      <c r="AG92" s="14">
        <f>AG78/AG87</f>
        <v>1.6573118246988896</v>
      </c>
      <c r="AH92" s="14"/>
      <c r="AI92" s="14"/>
      <c r="AJ92" s="14">
        <f>AJ78/AJ87</f>
        <v>1.5375263972176691</v>
      </c>
      <c r="AK92" s="14"/>
      <c r="AL92" s="14"/>
      <c r="AM92" s="14">
        <f>AM78/AM87</f>
        <v>1.4514409461139677</v>
      </c>
      <c r="AW92" s="14"/>
      <c r="AX92" s="14"/>
      <c r="AY92" s="14">
        <f>AY78/AY87</f>
        <v>1.3662529541153099</v>
      </c>
      <c r="AZ92" s="14"/>
      <c r="BA92" s="14"/>
      <c r="BB92" s="14">
        <f>BB78/BB87</f>
        <v>1.2622255350825651</v>
      </c>
      <c r="BC92" s="14"/>
      <c r="BD92" s="14"/>
      <c r="BE92" s="14">
        <f>BE78/BE87</f>
        <v>1.1591994371973293</v>
      </c>
      <c r="BF92" s="14"/>
      <c r="BG92" s="14"/>
      <c r="BH92" s="14">
        <f>BH78/BH87</f>
        <v>1.0524165415453999</v>
      </c>
    </row>
    <row r="93" spans="1:68" ht="18" customHeight="1" x14ac:dyDescent="0.25">
      <c r="G93" s="14"/>
      <c r="H93" s="14"/>
      <c r="I93" s="14"/>
      <c r="J93" s="14"/>
      <c r="K93" s="14"/>
      <c r="L93" s="14"/>
      <c r="M93" s="14"/>
      <c r="N93" s="14"/>
      <c r="O93" s="14"/>
      <c r="P93" s="14"/>
      <c r="Q93" s="14"/>
      <c r="R93" s="14"/>
      <c r="AB93" s="14"/>
      <c r="AC93" s="14"/>
      <c r="AD93" s="14"/>
      <c r="AE93" s="14"/>
      <c r="AF93" s="14"/>
      <c r="AG93" s="14"/>
      <c r="AH93" s="14"/>
      <c r="AI93" s="14"/>
      <c r="AJ93" s="14"/>
      <c r="AK93" s="14"/>
      <c r="AL93" s="14"/>
      <c r="AM93" s="14"/>
      <c r="AW93" s="14"/>
      <c r="AX93" s="14"/>
      <c r="AY93" s="14"/>
      <c r="AZ93" s="14"/>
      <c r="BA93" s="14"/>
      <c r="BB93" s="14"/>
      <c r="BC93" s="14"/>
      <c r="BD93" s="14"/>
      <c r="BE93" s="14"/>
      <c r="BF93" s="14"/>
      <c r="BG93" s="14"/>
      <c r="BH93" s="14"/>
    </row>
    <row r="94" spans="1:68" ht="18" customHeight="1" x14ac:dyDescent="0.25">
      <c r="G94" s="14"/>
      <c r="H94" s="14"/>
      <c r="I94" s="14"/>
      <c r="J94" s="14"/>
      <c r="K94" s="14"/>
      <c r="L94" s="14"/>
      <c r="M94" s="14"/>
      <c r="N94" s="14"/>
      <c r="O94" s="14"/>
      <c r="P94" s="14"/>
      <c r="Q94" s="14"/>
      <c r="R94" s="14"/>
      <c r="AB94" s="14"/>
      <c r="AC94" s="14"/>
      <c r="AD94" s="14"/>
      <c r="AE94" s="14"/>
      <c r="AF94" s="14"/>
      <c r="AG94" s="14"/>
      <c r="AH94" s="14"/>
      <c r="AI94" s="14"/>
      <c r="AJ94" s="14"/>
      <c r="AK94" s="14"/>
      <c r="AL94" s="14"/>
      <c r="AM94" s="14"/>
      <c r="AW94" s="14"/>
      <c r="AX94" s="14"/>
      <c r="AY94" s="14"/>
      <c r="AZ94" s="14"/>
      <c r="BA94" s="14"/>
      <c r="BB94" s="14"/>
      <c r="BC94" s="14"/>
      <c r="BD94" s="14"/>
      <c r="BE94" s="14"/>
      <c r="BF94" s="14"/>
      <c r="BG94" s="14"/>
      <c r="BH94" s="14"/>
    </row>
    <row r="95" spans="1:68" ht="18" customHeight="1" x14ac:dyDescent="0.25">
      <c r="G95" s="14"/>
      <c r="H95" s="14"/>
      <c r="I95" s="14"/>
      <c r="J95" s="14"/>
      <c r="K95" s="14"/>
      <c r="L95" s="14"/>
      <c r="M95" s="14"/>
      <c r="N95" s="14"/>
      <c r="O95" s="14"/>
      <c r="P95" s="14"/>
      <c r="Q95" s="14"/>
      <c r="R95" s="14"/>
      <c r="AB95" s="14"/>
      <c r="AC95" s="14"/>
      <c r="AD95" s="14"/>
      <c r="AE95" s="14"/>
      <c r="AF95" s="14"/>
      <c r="AG95" s="14"/>
      <c r="AH95" s="14"/>
      <c r="AI95" s="14"/>
      <c r="AJ95" s="14"/>
      <c r="AK95" s="14"/>
      <c r="AL95" s="14"/>
      <c r="AM95" s="14"/>
      <c r="AW95" s="14"/>
      <c r="AX95" s="14"/>
      <c r="AY95" s="14"/>
      <c r="AZ95" s="14"/>
      <c r="BA95" s="14"/>
      <c r="BB95" s="14"/>
      <c r="BC95" s="14"/>
      <c r="BD95" s="14"/>
      <c r="BE95" s="14"/>
      <c r="BF95" s="14"/>
      <c r="BG95" s="14"/>
      <c r="BH95" s="14"/>
    </row>
    <row r="96" spans="1:68" ht="18" customHeight="1" x14ac:dyDescent="0.25">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c r="AA96" s="26"/>
      <c r="AB96" s="26"/>
      <c r="AC96" s="26"/>
      <c r="AD96" s="26"/>
      <c r="AE96" s="26"/>
      <c r="AF96" s="26"/>
      <c r="AG96" s="26"/>
      <c r="AH96" s="26"/>
      <c r="AI96" s="26"/>
      <c r="AJ96" s="26"/>
      <c r="AK96" s="26"/>
      <c r="AL96" s="26"/>
      <c r="AM96" s="26"/>
      <c r="AN96" s="26"/>
      <c r="AO96" s="26"/>
      <c r="AP96" s="26"/>
      <c r="AQ96" s="26"/>
      <c r="AR96" s="26"/>
      <c r="AS96" s="26"/>
      <c r="AT96" s="26"/>
      <c r="AU96" s="26"/>
      <c r="AV96" s="26"/>
      <c r="AW96" s="26"/>
      <c r="AX96" s="26"/>
      <c r="AY96" s="26"/>
      <c r="AZ96" s="26"/>
      <c r="BA96" s="26"/>
      <c r="BB96" s="26"/>
      <c r="BC96" s="26"/>
      <c r="BD96" s="26"/>
      <c r="BE96" s="26"/>
      <c r="BF96" s="26"/>
      <c r="BG96" s="26"/>
      <c r="BH96" s="26"/>
      <c r="BI96" s="26"/>
      <c r="BJ96" s="26"/>
      <c r="BK96" s="26"/>
      <c r="BL96" s="26"/>
      <c r="BM96" s="26"/>
      <c r="BN96" s="26"/>
      <c r="BO96" s="26"/>
      <c r="BP96" s="26"/>
    </row>
    <row r="97" spans="2:60" ht="18" customHeight="1" x14ac:dyDescent="0.25"/>
    <row r="98" spans="2:60" ht="18" customHeight="1" x14ac:dyDescent="0.25">
      <c r="B98" s="12" t="s">
        <v>105</v>
      </c>
    </row>
    <row r="99" spans="2:60" ht="18" customHeight="1" x14ac:dyDescent="0.25"/>
    <row r="100" spans="2:60" ht="18" customHeight="1" x14ac:dyDescent="0.25">
      <c r="C100" s="7" t="s">
        <v>106</v>
      </c>
    </row>
    <row r="101" spans="2:60" s="43" customFormat="1" ht="18" customHeight="1" x14ac:dyDescent="0.25">
      <c r="D101" s="43" t="s">
        <v>93</v>
      </c>
      <c r="G101" s="72">
        <f>G45</f>
        <v>0.7310333186933331</v>
      </c>
      <c r="H101" s="72">
        <f t="shared" ref="H101:R101" si="369">H45</f>
        <v>0.73751978021333242</v>
      </c>
      <c r="I101" s="72">
        <f t="shared" si="369"/>
        <v>0.82821386067291103</v>
      </c>
      <c r="J101" s="72">
        <f t="shared" si="369"/>
        <v>0.88267532877516919</v>
      </c>
      <c r="K101" s="72">
        <f t="shared" si="369"/>
        <v>0.91395045838219113</v>
      </c>
      <c r="L101" s="72">
        <f t="shared" si="369"/>
        <v>0.96443159603192186</v>
      </c>
      <c r="M101" s="72">
        <f t="shared" si="369"/>
        <v>0.94681817324710726</v>
      </c>
      <c r="N101" s="72">
        <f t="shared" si="369"/>
        <v>1.0303113964127149</v>
      </c>
      <c r="O101" s="72">
        <f t="shared" si="369"/>
        <v>1.0814629286534547</v>
      </c>
      <c r="P101" s="72">
        <f t="shared" si="369"/>
        <v>1.1133152554222681</v>
      </c>
      <c r="Q101" s="72">
        <f t="shared" si="369"/>
        <v>1.2443898146522319</v>
      </c>
      <c r="R101" s="72">
        <f t="shared" si="369"/>
        <v>1.2455995438410352</v>
      </c>
      <c r="AB101" s="72">
        <f t="shared" ref="AB101:AC101" si="370">AB45</f>
        <v>1.2057516190409399</v>
      </c>
      <c r="AC101" s="72">
        <f t="shared" si="370"/>
        <v>1.3710179763950703</v>
      </c>
      <c r="AD101" s="72">
        <f t="shared" ref="AD101:AM101" si="371">AD45</f>
        <v>1.2615257349045965</v>
      </c>
      <c r="AE101" s="72">
        <f t="shared" si="371"/>
        <v>1.3521279926387622</v>
      </c>
      <c r="AF101" s="72">
        <f t="shared" si="371"/>
        <v>1.3459910315402648</v>
      </c>
      <c r="AG101" s="72">
        <f t="shared" si="371"/>
        <v>1.393257071835361</v>
      </c>
      <c r="AH101" s="72">
        <f t="shared" si="371"/>
        <v>1.306393604407178</v>
      </c>
      <c r="AI101" s="72">
        <f t="shared" si="371"/>
        <v>1.3637494830717771</v>
      </c>
      <c r="AJ101" s="72">
        <f t="shared" si="371"/>
        <v>1.3947523908202522</v>
      </c>
      <c r="AK101" s="72">
        <f t="shared" si="371"/>
        <v>1.4222856665722565</v>
      </c>
      <c r="AL101" s="72">
        <f t="shared" si="371"/>
        <v>1.4854907892105951</v>
      </c>
      <c r="AM101" s="72">
        <f t="shared" si="371"/>
        <v>1.5198849740226588</v>
      </c>
      <c r="AW101" s="72">
        <f t="shared" ref="AW101:BH101" si="372">AW45</f>
        <v>1.7767818601211243</v>
      </c>
      <c r="AX101" s="72">
        <f t="shared" si="372"/>
        <v>1.9300867690670667</v>
      </c>
      <c r="AY101" s="72">
        <f t="shared" si="372"/>
        <v>1.9121927399818643</v>
      </c>
      <c r="AZ101" s="72">
        <f t="shared" si="372"/>
        <v>1.9256651873936637</v>
      </c>
      <c r="BA101" s="72">
        <f t="shared" si="372"/>
        <v>1.9895598296375852</v>
      </c>
      <c r="BB101" s="72">
        <f t="shared" si="372"/>
        <v>2.0306812864612653</v>
      </c>
      <c r="BC101" s="72">
        <f t="shared" si="372"/>
        <v>1.991858185366417</v>
      </c>
      <c r="BD101" s="72">
        <f t="shared" si="372"/>
        <v>2.0642204587096264</v>
      </c>
      <c r="BE101" s="72">
        <f t="shared" si="372"/>
        <v>2.1126546903140011</v>
      </c>
      <c r="BF101" s="72">
        <f t="shared" si="372"/>
        <v>2.1257020991027407</v>
      </c>
      <c r="BG101" s="72">
        <f t="shared" si="372"/>
        <v>2.2125520530538565</v>
      </c>
      <c r="BH101" s="72">
        <f t="shared" si="372"/>
        <v>2.2666257242363526</v>
      </c>
    </row>
    <row r="102" spans="2:60" s="43" customFormat="1" ht="18" customHeight="1" x14ac:dyDescent="0.25">
      <c r="D102" s="43" t="s">
        <v>107</v>
      </c>
      <c r="G102" s="71">
        <f>'PPE and Other'!G9/1000</f>
        <v>1.5</v>
      </c>
      <c r="H102" s="71">
        <f>'PPE and Other'!H9/1000</f>
        <v>1.5</v>
      </c>
      <c r="I102" s="71">
        <f>'PPE and Other'!I9/1000</f>
        <v>1.5</v>
      </c>
      <c r="J102" s="71">
        <f>'PPE and Other'!J9/1000</f>
        <v>1.5</v>
      </c>
      <c r="K102" s="71">
        <f>'PPE and Other'!K9/1000</f>
        <v>1.5</v>
      </c>
      <c r="L102" s="71">
        <f>'PPE and Other'!L9/1000</f>
        <v>1.5</v>
      </c>
      <c r="M102" s="71">
        <f>'PPE and Other'!M9/1000</f>
        <v>1.5</v>
      </c>
      <c r="N102" s="71">
        <f>'PPE and Other'!N9/1000</f>
        <v>1.5</v>
      </c>
      <c r="O102" s="71">
        <f>'PPE and Other'!O9/1000</f>
        <v>1.5</v>
      </c>
      <c r="P102" s="71">
        <f>'PPE and Other'!P9/1000</f>
        <v>1.5</v>
      </c>
      <c r="Q102" s="71">
        <f>'PPE and Other'!Q9/1000</f>
        <v>1.5</v>
      </c>
      <c r="R102" s="71">
        <f>'PPE and Other'!R9/1000</f>
        <v>1.5</v>
      </c>
      <c r="AB102" s="71">
        <f>'PPE and Other'!AB9/1000</f>
        <v>1.7023809523809526</v>
      </c>
      <c r="AC102" s="71">
        <f>'PPE and Other'!AC9/1000</f>
        <v>1.7023809523809526</v>
      </c>
      <c r="AD102" s="71">
        <f>'PPE and Other'!AD9/1000</f>
        <v>1.7023809523809526</v>
      </c>
      <c r="AE102" s="71">
        <f>'PPE and Other'!AE9/1000</f>
        <v>1.8214285714285714</v>
      </c>
      <c r="AF102" s="71">
        <f>'PPE and Other'!AF9/1000</f>
        <v>1.8214285714285714</v>
      </c>
      <c r="AG102" s="71">
        <f>'PPE and Other'!AG9/1000</f>
        <v>1.8214285714285714</v>
      </c>
      <c r="AH102" s="71">
        <f>'PPE and Other'!AH9/1000</f>
        <v>1.9404761904761905</v>
      </c>
      <c r="AI102" s="71">
        <f>'PPE and Other'!AI9/1000</f>
        <v>1.9404761904761905</v>
      </c>
      <c r="AJ102" s="71">
        <f>'PPE and Other'!AJ9/1000</f>
        <v>1.9404761904761905</v>
      </c>
      <c r="AK102" s="71">
        <f>'PPE and Other'!AK9/1000</f>
        <v>2.0595238095238093</v>
      </c>
      <c r="AL102" s="71">
        <f>'PPE and Other'!AL9/1000</f>
        <v>2.0595238095238093</v>
      </c>
      <c r="AM102" s="71">
        <f>'PPE and Other'!AM9/1000</f>
        <v>2.0595238095238093</v>
      </c>
      <c r="AW102" s="71">
        <f>'PPE and Other'!AW9/1000</f>
        <v>2.0952380952380949</v>
      </c>
      <c r="AX102" s="71">
        <f>'PPE and Other'!AX9/1000</f>
        <v>2.0952380952380949</v>
      </c>
      <c r="AY102" s="71">
        <f>'PPE and Other'!AY9/1000</f>
        <v>2.0952380952380949</v>
      </c>
      <c r="AZ102" s="71">
        <f>'PPE and Other'!AZ9/1000</f>
        <v>2.2142857142857144</v>
      </c>
      <c r="BA102" s="71">
        <f>'PPE and Other'!BA9/1000</f>
        <v>2.2142857142857144</v>
      </c>
      <c r="BB102" s="71">
        <f>'PPE and Other'!BB9/1000</f>
        <v>2.2142857142857144</v>
      </c>
      <c r="BC102" s="71">
        <f>'PPE and Other'!BC9/1000</f>
        <v>2.333333333333333</v>
      </c>
      <c r="BD102" s="71">
        <f>'PPE and Other'!BD9/1000</f>
        <v>2.333333333333333</v>
      </c>
      <c r="BE102" s="71">
        <f>'PPE and Other'!BE9/1000</f>
        <v>2.333333333333333</v>
      </c>
      <c r="BF102" s="71">
        <f>'PPE and Other'!BF9/1000</f>
        <v>2.4523809523809521</v>
      </c>
      <c r="BG102" s="71">
        <f>'PPE and Other'!BG9/1000</f>
        <v>2.4523809523809521</v>
      </c>
      <c r="BH102" s="71">
        <f>'PPE and Other'!BH9/1000</f>
        <v>2.4523809523809521</v>
      </c>
    </row>
    <row r="103" spans="2:60" s="43" customFormat="1" ht="18" customHeight="1" x14ac:dyDescent="0.25">
      <c r="D103" s="43" t="s">
        <v>108</v>
      </c>
      <c r="G103" s="71">
        <f>'PPE and Other'!G13/1000</f>
        <v>1</v>
      </c>
      <c r="H103" s="71">
        <f>'PPE and Other'!H13/1000</f>
        <v>1</v>
      </c>
      <c r="I103" s="71">
        <f>'PPE and Other'!I13/1000</f>
        <v>1</v>
      </c>
      <c r="J103" s="71">
        <f>'PPE and Other'!J13/1000</f>
        <v>1</v>
      </c>
      <c r="K103" s="71">
        <f>'PPE and Other'!K13/1000</f>
        <v>1</v>
      </c>
      <c r="L103" s="71">
        <f>'PPE and Other'!L13/1000</f>
        <v>1</v>
      </c>
      <c r="M103" s="71">
        <f>'PPE and Other'!M13/1000</f>
        <v>1</v>
      </c>
      <c r="N103" s="71">
        <f>'PPE and Other'!N13/1000</f>
        <v>1</v>
      </c>
      <c r="O103" s="71">
        <f>'PPE and Other'!O13/1000</f>
        <v>1</v>
      </c>
      <c r="P103" s="71">
        <f>'PPE and Other'!P13/1000</f>
        <v>1</v>
      </c>
      <c r="Q103" s="71">
        <f>'PPE and Other'!Q13/1000</f>
        <v>1</v>
      </c>
      <c r="R103" s="71">
        <f>'PPE and Other'!R13/1000</f>
        <v>1</v>
      </c>
      <c r="AB103" s="71">
        <f>'PPE and Other'!AB13/1000</f>
        <v>1</v>
      </c>
      <c r="AC103" s="71">
        <f>'PPE and Other'!AC13/1000</f>
        <v>1</v>
      </c>
      <c r="AD103" s="71">
        <f>'PPE and Other'!AD13/1000</f>
        <v>1</v>
      </c>
      <c r="AE103" s="71">
        <f>'PPE and Other'!AE13/1000</f>
        <v>1</v>
      </c>
      <c r="AF103" s="71">
        <f>'PPE and Other'!AF13/1000</f>
        <v>1</v>
      </c>
      <c r="AG103" s="71">
        <f>'PPE and Other'!AG13/1000</f>
        <v>1</v>
      </c>
      <c r="AH103" s="71">
        <f>'PPE and Other'!AH13/1000</f>
        <v>1</v>
      </c>
      <c r="AI103" s="71">
        <f>'PPE and Other'!AI13/1000</f>
        <v>1</v>
      </c>
      <c r="AJ103" s="71">
        <f>'PPE and Other'!AJ13/1000</f>
        <v>1</v>
      </c>
      <c r="AK103" s="71">
        <f>'PPE and Other'!AK13/1000</f>
        <v>1</v>
      </c>
      <c r="AL103" s="71">
        <f>'PPE and Other'!AL13/1000</f>
        <v>1</v>
      </c>
      <c r="AM103" s="71">
        <f>'PPE and Other'!AM13/1000</f>
        <v>1</v>
      </c>
      <c r="AW103" s="71">
        <f>'PPE and Other'!AW13/1000</f>
        <v>1</v>
      </c>
      <c r="AX103" s="71">
        <f>'PPE and Other'!AX13/1000</f>
        <v>1</v>
      </c>
      <c r="AY103" s="71">
        <f>'PPE and Other'!AY13/1000</f>
        <v>1</v>
      </c>
      <c r="AZ103" s="71">
        <f>'PPE and Other'!AZ13/1000</f>
        <v>1</v>
      </c>
      <c r="BA103" s="71">
        <f>'PPE and Other'!BA13/1000</f>
        <v>1</v>
      </c>
      <c r="BB103" s="71">
        <f>'PPE and Other'!BB13/1000</f>
        <v>1</v>
      </c>
      <c r="BC103" s="71">
        <f>'PPE and Other'!BC13/1000</f>
        <v>1</v>
      </c>
      <c r="BD103" s="71">
        <f>'PPE and Other'!BD13/1000</f>
        <v>1</v>
      </c>
      <c r="BE103" s="71">
        <f>'PPE and Other'!BE13/1000</f>
        <v>1</v>
      </c>
      <c r="BF103" s="71">
        <f>'PPE and Other'!BF13/1000</f>
        <v>1</v>
      </c>
      <c r="BG103" s="71">
        <f>'PPE and Other'!BG13/1000</f>
        <v>1</v>
      </c>
      <c r="BH103" s="71">
        <f>'PPE and Other'!BH13/1000</f>
        <v>1</v>
      </c>
    </row>
    <row r="104" spans="2:60" ht="18" customHeight="1" x14ac:dyDescent="0.25"/>
    <row r="105" spans="2:60" ht="18" customHeight="1" x14ac:dyDescent="0.25">
      <c r="D105" s="7" t="s">
        <v>150</v>
      </c>
      <c r="G105" s="46">
        <v>0</v>
      </c>
      <c r="H105" s="14">
        <f t="shared" ref="H105:R105" si="373">(SUM(G59:G61)-SUM(G72:G73))-(SUM(H59:H61)-SUM(H72:H73))</f>
        <v>-0.55330425000000005</v>
      </c>
      <c r="I105" s="14">
        <f t="shared" si="373"/>
        <v>-0.64758784999999719</v>
      </c>
      <c r="J105" s="14">
        <f t="shared" si="373"/>
        <v>-0.64425727500000107</v>
      </c>
      <c r="K105" s="14">
        <f t="shared" si="373"/>
        <v>-0.58810847500000207</v>
      </c>
      <c r="L105" s="14">
        <f t="shared" si="373"/>
        <v>-0.65458875000000205</v>
      </c>
      <c r="M105" s="14">
        <f t="shared" si="373"/>
        <v>-0.63290104999999741</v>
      </c>
      <c r="N105" s="14">
        <f t="shared" si="373"/>
        <v>-0.58858645000000109</v>
      </c>
      <c r="O105" s="14">
        <f t="shared" si="373"/>
        <v>-0.62830335000000304</v>
      </c>
      <c r="P105" s="14">
        <f t="shared" si="373"/>
        <v>-0.58616959999999452</v>
      </c>
      <c r="Q105" s="14">
        <f t="shared" si="373"/>
        <v>-0.59124849999999896</v>
      </c>
      <c r="R105" s="14">
        <f t="shared" si="373"/>
        <v>-0.6984054250000078</v>
      </c>
      <c r="AB105" s="14">
        <f>(SUM(R59:R61)-SUM(R72:R73))-(SUM(AB59:AB61)-SUM(AB72:AB73))</f>
        <v>-0.60196142499999894</v>
      </c>
      <c r="AC105" s="14">
        <f t="shared" ref="AC105:AM105" si="374">(SUM(AB59:AB61)-SUM(AB72:AB73))-(SUM(AC59:AC61)-SUM(AC72:AC73))</f>
        <v>-1.7075031499999902</v>
      </c>
      <c r="AD105" s="14">
        <f t="shared" si="374"/>
        <v>-0.35508775000000625</v>
      </c>
      <c r="AE105" s="14">
        <f t="shared" si="374"/>
        <v>-1.3391800000000842E-2</v>
      </c>
      <c r="AF105" s="14">
        <f t="shared" si="374"/>
        <v>-0.37245459999999753</v>
      </c>
      <c r="AG105" s="14">
        <f t="shared" si="374"/>
        <v>-0.20458625000000552</v>
      </c>
      <c r="AH105" s="14">
        <f t="shared" si="374"/>
        <v>-0.18737249999998795</v>
      </c>
      <c r="AI105" s="14">
        <f t="shared" si="374"/>
        <v>-0.21338625000001343</v>
      </c>
      <c r="AJ105" s="14">
        <f t="shared" si="374"/>
        <v>-0.20941749999999359</v>
      </c>
      <c r="AK105" s="14">
        <f t="shared" si="374"/>
        <v>-0.21288750000000789</v>
      </c>
      <c r="AL105" s="14">
        <f t="shared" si="374"/>
        <v>-0.18635624999999578</v>
      </c>
      <c r="AM105" s="14">
        <f t="shared" si="374"/>
        <v>-0.35338250000000215</v>
      </c>
      <c r="AW105" s="14">
        <f>(SUM(AM59:AM61)-SUM(AM72:AM73))-(SUM(AW59:AW61)-SUM(AW72:AW73))</f>
        <v>-1.1882599999999996</v>
      </c>
      <c r="AX105" s="14">
        <f t="shared" ref="AX105:BH105" si="375">(SUM(AW59:AW61)-SUM(AW72:AW73))-(SUM(AX59:AX61)-SUM(AX72:AX73))</f>
        <v>-1.5755199999999974</v>
      </c>
      <c r="AY105" s="14">
        <f t="shared" si="375"/>
        <v>-0.24569999999999936</v>
      </c>
      <c r="AZ105" s="14">
        <f t="shared" si="375"/>
        <v>-0.24421000000000248</v>
      </c>
      <c r="BA105" s="14">
        <f t="shared" si="375"/>
        <v>-0.24652499999999833</v>
      </c>
      <c r="BB105" s="14">
        <f t="shared" si="375"/>
        <v>-0.27436000000000149</v>
      </c>
      <c r="BC105" s="14">
        <f t="shared" si="375"/>
        <v>-0.25907499999999573</v>
      </c>
      <c r="BD105" s="14">
        <f t="shared" si="375"/>
        <v>-0.29018500000000103</v>
      </c>
      <c r="BE105" s="14">
        <f t="shared" si="375"/>
        <v>-0.27515000000000356</v>
      </c>
      <c r="BF105" s="14">
        <f t="shared" si="375"/>
        <v>-0.30203500000000361</v>
      </c>
      <c r="BG105" s="14">
        <f t="shared" si="375"/>
        <v>-0.30744999999998868</v>
      </c>
      <c r="BH105" s="14">
        <f t="shared" si="375"/>
        <v>-0.16715000000000657</v>
      </c>
    </row>
    <row r="106" spans="2:60" s="43" customFormat="1" ht="18" customHeight="1" x14ac:dyDescent="0.25">
      <c r="D106" s="43" t="s">
        <v>177</v>
      </c>
      <c r="G106" s="71">
        <f>Taxes!G40/1000</f>
        <v>-0.15</v>
      </c>
      <c r="H106" s="71">
        <f>Taxes!H40/1000</f>
        <v>-0.15</v>
      </c>
      <c r="I106" s="71">
        <f>Taxes!I40/1000</f>
        <v>-0.15</v>
      </c>
      <c r="J106" s="71">
        <f>Taxes!J40/1000</f>
        <v>-0.15</v>
      </c>
      <c r="K106" s="71">
        <f>Taxes!K40/1000</f>
        <v>-0.15</v>
      </c>
      <c r="L106" s="71">
        <f>Taxes!L40/1000</f>
        <v>-0.15</v>
      </c>
      <c r="M106" s="71">
        <f>Taxes!M40/1000</f>
        <v>-0.15</v>
      </c>
      <c r="N106" s="71">
        <f>Taxes!N40/1000</f>
        <v>-0.15</v>
      </c>
      <c r="O106" s="71">
        <f>Taxes!O40/1000</f>
        <v>-0.15</v>
      </c>
      <c r="P106" s="71">
        <f>Taxes!P40/1000</f>
        <v>-0.15</v>
      </c>
      <c r="Q106" s="71">
        <f>Taxes!Q40/1000</f>
        <v>-0.15</v>
      </c>
      <c r="R106" s="71">
        <f>Taxes!R40/1000</f>
        <v>-0.15</v>
      </c>
      <c r="AB106" s="71">
        <f>Taxes!AB40/1000</f>
        <v>-0.17499999999999999</v>
      </c>
      <c r="AC106" s="71">
        <f>Taxes!AC40/1000</f>
        <v>-0.17499999999999999</v>
      </c>
      <c r="AD106" s="71">
        <f>Taxes!AD40/1000</f>
        <v>-0.17499999999999999</v>
      </c>
      <c r="AE106" s="71">
        <f>Taxes!AE40/1000</f>
        <v>-0.16309523809523818</v>
      </c>
      <c r="AF106" s="71">
        <f>Taxes!AF40/1000</f>
        <v>-0.16309523809523818</v>
      </c>
      <c r="AG106" s="71">
        <f>Taxes!AG40/1000</f>
        <v>-0.16309523809523807</v>
      </c>
      <c r="AH106" s="71">
        <f>Taxes!AH40/1000</f>
        <v>-0.12738095238095229</v>
      </c>
      <c r="AI106" s="71">
        <f>Taxes!AI40/1000</f>
        <v>-0.12738095238095229</v>
      </c>
      <c r="AJ106" s="71">
        <f>Taxes!AJ40/1000</f>
        <v>-0.12738095238095229</v>
      </c>
      <c r="AK106" s="71">
        <f>Taxes!AK40/1000</f>
        <v>-2.0238095238095069E-2</v>
      </c>
      <c r="AL106" s="71">
        <f>Taxes!AL40/1000</f>
        <v>-2.0238095238095069E-2</v>
      </c>
      <c r="AM106" s="71">
        <f>Taxes!AM40/1000</f>
        <v>-2.0238095238095184E-2</v>
      </c>
      <c r="AW106" s="71">
        <f>Taxes!AW40/1000</f>
        <v>-8.6054421768707465E-2</v>
      </c>
      <c r="AX106" s="71">
        <f>Taxes!AX40/1000</f>
        <v>-8.6054421768707465E-2</v>
      </c>
      <c r="AY106" s="71">
        <f>Taxes!AY40/1000</f>
        <v>-8.6054421768707465E-2</v>
      </c>
      <c r="AZ106" s="71">
        <f>Taxes!AZ40/1000</f>
        <v>-7.4149659863945769E-2</v>
      </c>
      <c r="BA106" s="71">
        <f>Taxes!BA40/1000</f>
        <v>-7.4149659863945547E-2</v>
      </c>
      <c r="BB106" s="71">
        <f>Taxes!BB40/1000</f>
        <v>-7.4149659863945769E-2</v>
      </c>
      <c r="BC106" s="71">
        <f>Taxes!BC40/1000</f>
        <v>-3.8435374149659765E-2</v>
      </c>
      <c r="BD106" s="71">
        <f>Taxes!BD40/1000</f>
        <v>-3.8435374149659765E-2</v>
      </c>
      <c r="BE106" s="71">
        <f>Taxes!BE40/1000</f>
        <v>-3.8435374149659765E-2</v>
      </c>
      <c r="BF106" s="71">
        <f>Taxes!BF40/1000</f>
        <v>6.8707482993197344E-2</v>
      </c>
      <c r="BG106" s="71">
        <f>Taxes!BG40/1000</f>
        <v>6.8707482993197122E-2</v>
      </c>
      <c r="BH106" s="71">
        <f>Taxes!BH40/1000</f>
        <v>6.8707482993197344E-2</v>
      </c>
    </row>
    <row r="107" spans="2:60" ht="18" customHeight="1" x14ac:dyDescent="0.25">
      <c r="D107" s="7" t="s">
        <v>218</v>
      </c>
      <c r="G107" s="63">
        <f>'LT Assets &amp; Liabilities'!G14/1000</f>
        <v>0</v>
      </c>
      <c r="H107" s="63">
        <f>'LT Assets &amp; Liabilities'!H14/1000</f>
        <v>0</v>
      </c>
      <c r="I107" s="63">
        <f>'LT Assets &amp; Liabilities'!I14/1000</f>
        <v>0</v>
      </c>
      <c r="J107" s="63">
        <f>'LT Assets &amp; Liabilities'!J14/1000</f>
        <v>0</v>
      </c>
      <c r="K107" s="63">
        <f>'LT Assets &amp; Liabilities'!K14/1000</f>
        <v>0</v>
      </c>
      <c r="L107" s="63">
        <f>'LT Assets &amp; Liabilities'!L14/1000</f>
        <v>0</v>
      </c>
      <c r="M107" s="63">
        <f>'LT Assets &amp; Liabilities'!M14/1000</f>
        <v>0</v>
      </c>
      <c r="N107" s="63">
        <f>'LT Assets &amp; Liabilities'!N14/1000</f>
        <v>0</v>
      </c>
      <c r="O107" s="63">
        <f>'LT Assets &amp; Liabilities'!O14/1000</f>
        <v>0</v>
      </c>
      <c r="P107" s="63">
        <f>'LT Assets &amp; Liabilities'!P14/1000</f>
        <v>0</v>
      </c>
      <c r="Q107" s="63">
        <f>'LT Assets &amp; Liabilities'!Q14/1000</f>
        <v>0</v>
      </c>
      <c r="R107" s="63">
        <f>'LT Assets &amp; Liabilities'!R14/1000</f>
        <v>0</v>
      </c>
      <c r="AB107" s="63">
        <f>'LT Assets &amp; Liabilities'!AB14/1000</f>
        <v>0</v>
      </c>
      <c r="AC107" s="63">
        <f>'LT Assets &amp; Liabilities'!AC14/1000</f>
        <v>0</v>
      </c>
      <c r="AD107" s="63">
        <f>'LT Assets &amp; Liabilities'!AD14/1000</f>
        <v>0</v>
      </c>
      <c r="AE107" s="63">
        <f>'LT Assets &amp; Liabilities'!AE14/1000</f>
        <v>0</v>
      </c>
      <c r="AF107" s="63">
        <f>'LT Assets &amp; Liabilities'!AF14/1000</f>
        <v>0</v>
      </c>
      <c r="AG107" s="63">
        <f>'LT Assets &amp; Liabilities'!AG14/1000</f>
        <v>0</v>
      </c>
      <c r="AH107" s="63">
        <f>'LT Assets &amp; Liabilities'!AH14/1000</f>
        <v>0</v>
      </c>
      <c r="AI107" s="63">
        <f>'LT Assets &amp; Liabilities'!AI14/1000</f>
        <v>0</v>
      </c>
      <c r="AJ107" s="63">
        <f>'LT Assets &amp; Liabilities'!AJ14/1000</f>
        <v>5</v>
      </c>
      <c r="AK107" s="63">
        <f>'LT Assets &amp; Liabilities'!AK14/1000</f>
        <v>0</v>
      </c>
      <c r="AL107" s="63">
        <f>'LT Assets &amp; Liabilities'!AL14/1000</f>
        <v>0</v>
      </c>
      <c r="AM107" s="63">
        <f>'LT Assets &amp; Liabilities'!AM14/1000</f>
        <v>0</v>
      </c>
      <c r="AW107" s="63">
        <f>'LT Assets &amp; Liabilities'!AW14/1000</f>
        <v>0</v>
      </c>
      <c r="AX107" s="63">
        <f>'LT Assets &amp; Liabilities'!AX14/1000</f>
        <v>0</v>
      </c>
      <c r="AY107" s="63">
        <f>'LT Assets &amp; Liabilities'!AY14/1000</f>
        <v>0</v>
      </c>
      <c r="AZ107" s="63">
        <f>'LT Assets &amp; Liabilities'!AZ14/1000</f>
        <v>0</v>
      </c>
      <c r="BA107" s="63">
        <f>'LT Assets &amp; Liabilities'!BA14/1000</f>
        <v>0</v>
      </c>
      <c r="BB107" s="63">
        <f>'LT Assets &amp; Liabilities'!BB14/1000</f>
        <v>0</v>
      </c>
      <c r="BC107" s="63">
        <f>'LT Assets &amp; Liabilities'!BC14/1000</f>
        <v>0</v>
      </c>
      <c r="BD107" s="63">
        <f>'LT Assets &amp; Liabilities'!BD14/1000</f>
        <v>0</v>
      </c>
      <c r="BE107" s="63">
        <f>'LT Assets &amp; Liabilities'!BE14/1000</f>
        <v>0</v>
      </c>
      <c r="BF107" s="63">
        <f>'LT Assets &amp; Liabilities'!BF14/1000</f>
        <v>0</v>
      </c>
      <c r="BG107" s="63">
        <f>'LT Assets &amp; Liabilities'!BG14/1000</f>
        <v>0</v>
      </c>
      <c r="BH107" s="63">
        <f>'LT Assets &amp; Liabilities'!BH14/1000</f>
        <v>0</v>
      </c>
    </row>
    <row r="108" spans="2:60" ht="18" customHeight="1" x14ac:dyDescent="0.25">
      <c r="G108" s="14"/>
      <c r="H108" s="14"/>
      <c r="I108" s="14"/>
      <c r="J108" s="14"/>
      <c r="K108" s="14"/>
      <c r="L108" s="14"/>
      <c r="M108" s="14"/>
      <c r="N108" s="14"/>
      <c r="O108" s="14"/>
      <c r="P108" s="14"/>
      <c r="Q108" s="14"/>
      <c r="R108" s="14"/>
      <c r="AB108" s="14"/>
      <c r="AC108" s="14"/>
      <c r="AD108" s="14"/>
      <c r="AE108" s="14"/>
      <c r="AF108" s="14"/>
      <c r="AG108" s="14"/>
      <c r="AH108" s="14"/>
      <c r="AI108" s="14"/>
      <c r="AJ108" s="14"/>
      <c r="AK108" s="14"/>
      <c r="AL108" s="14"/>
      <c r="AM108" s="14"/>
      <c r="AW108" s="14"/>
      <c r="AX108" s="14"/>
      <c r="AY108" s="14"/>
      <c r="AZ108" s="14"/>
      <c r="BA108" s="14"/>
      <c r="BB108" s="14"/>
      <c r="BC108" s="14"/>
      <c r="BD108" s="14"/>
      <c r="BE108" s="14"/>
      <c r="BF108" s="14"/>
      <c r="BG108" s="14"/>
      <c r="BH108" s="14"/>
    </row>
    <row r="109" spans="2:60" ht="18" customHeight="1" x14ac:dyDescent="0.25">
      <c r="D109" s="7" t="s">
        <v>119</v>
      </c>
      <c r="G109" s="46">
        <v>0</v>
      </c>
      <c r="H109" s="46">
        <v>0</v>
      </c>
      <c r="I109" s="46">
        <v>0</v>
      </c>
      <c r="J109" s="46">
        <v>0</v>
      </c>
      <c r="K109" s="46">
        <v>0</v>
      </c>
      <c r="L109" s="46">
        <v>0</v>
      </c>
      <c r="M109" s="46">
        <v>0</v>
      </c>
      <c r="N109" s="46">
        <v>0</v>
      </c>
      <c r="O109" s="46">
        <v>0</v>
      </c>
      <c r="P109" s="46">
        <v>0</v>
      </c>
      <c r="Q109" s="46">
        <v>0</v>
      </c>
      <c r="R109" s="46">
        <v>0</v>
      </c>
      <c r="AB109" s="46">
        <v>0</v>
      </c>
      <c r="AC109" s="46">
        <v>0</v>
      </c>
      <c r="AD109" s="46">
        <v>0</v>
      </c>
      <c r="AE109" s="46">
        <v>0</v>
      </c>
      <c r="AF109" s="46">
        <v>0</v>
      </c>
      <c r="AG109" s="46">
        <v>0</v>
      </c>
      <c r="AH109" s="46">
        <v>0</v>
      </c>
      <c r="AI109" s="46">
        <v>0</v>
      </c>
      <c r="AJ109" s="46">
        <v>0</v>
      </c>
      <c r="AK109" s="46">
        <v>0</v>
      </c>
      <c r="AL109" s="46">
        <v>0</v>
      </c>
      <c r="AM109" s="46">
        <v>0</v>
      </c>
      <c r="AW109" s="46">
        <v>0</v>
      </c>
      <c r="AX109" s="46">
        <v>0</v>
      </c>
      <c r="AY109" s="46">
        <v>0</v>
      </c>
      <c r="AZ109" s="46">
        <v>0</v>
      </c>
      <c r="BA109" s="46">
        <v>0</v>
      </c>
      <c r="BB109" s="46">
        <v>0</v>
      </c>
      <c r="BC109" s="46">
        <v>0</v>
      </c>
      <c r="BD109" s="46">
        <v>0</v>
      </c>
      <c r="BE109" s="46">
        <v>0</v>
      </c>
      <c r="BF109" s="46">
        <v>0</v>
      </c>
      <c r="BG109" s="46">
        <v>0</v>
      </c>
      <c r="BH109" s="46">
        <v>0</v>
      </c>
    </row>
    <row r="110" spans="2:60" ht="18" customHeight="1" x14ac:dyDescent="0.25">
      <c r="D110" s="7" t="s">
        <v>120</v>
      </c>
      <c r="G110" s="63">
        <f>-Investments!G9/1000</f>
        <v>0</v>
      </c>
      <c r="H110" s="63">
        <f>-Investments!H9/1000</f>
        <v>0</v>
      </c>
      <c r="I110" s="63">
        <f>-Investments!I9/1000</f>
        <v>0</v>
      </c>
      <c r="J110" s="63">
        <f>-Investments!J9/1000</f>
        <v>0</v>
      </c>
      <c r="K110" s="63">
        <f>-Investments!K9/1000</f>
        <v>0</v>
      </c>
      <c r="L110" s="63">
        <f>-Investments!L9/1000</f>
        <v>0</v>
      </c>
      <c r="M110" s="63">
        <f>-Investments!M9/1000</f>
        <v>0</v>
      </c>
      <c r="N110" s="63">
        <f>-Investments!N9/1000</f>
        <v>0</v>
      </c>
      <c r="O110" s="63">
        <f>-Investments!O9/1000</f>
        <v>0</v>
      </c>
      <c r="P110" s="63">
        <f>-Investments!P9/1000</f>
        <v>0</v>
      </c>
      <c r="Q110" s="63">
        <f>-Investments!Q9/1000</f>
        <v>0</v>
      </c>
      <c r="R110" s="63">
        <f>-Investments!R9/1000</f>
        <v>0</v>
      </c>
      <c r="AB110" s="63">
        <f>-Investments!AB9/1000</f>
        <v>0</v>
      </c>
      <c r="AC110" s="63">
        <f>-Investments!AC9/1000</f>
        <v>0</v>
      </c>
      <c r="AD110" s="63">
        <f>-Investments!AD9/1000</f>
        <v>0</v>
      </c>
      <c r="AE110" s="63">
        <f>-Investments!AE9/1000</f>
        <v>0</v>
      </c>
      <c r="AF110" s="63">
        <f>-Investments!AF9/1000</f>
        <v>0</v>
      </c>
      <c r="AG110" s="63">
        <f>-Investments!AG9/1000</f>
        <v>0</v>
      </c>
      <c r="AH110" s="63">
        <f>-Investments!AH9/1000</f>
        <v>0</v>
      </c>
      <c r="AI110" s="63">
        <f>-Investments!AI9/1000</f>
        <v>0</v>
      </c>
      <c r="AJ110" s="63">
        <f>-Investments!AJ9/1000</f>
        <v>-2.5000000000000001E-2</v>
      </c>
      <c r="AK110" s="63">
        <f>-Investments!AK9/1000</f>
        <v>0</v>
      </c>
      <c r="AL110" s="63">
        <f>-Investments!AL9/1000</f>
        <v>0</v>
      </c>
      <c r="AM110" s="63">
        <f>-Investments!AM9/1000</f>
        <v>-2.5000000000000001E-2</v>
      </c>
      <c r="AW110" s="63">
        <f>-Investments!AW9/1000</f>
        <v>0</v>
      </c>
      <c r="AX110" s="63">
        <f>-Investments!AX9/1000</f>
        <v>0</v>
      </c>
      <c r="AY110" s="63">
        <f>-Investments!AY9/1000</f>
        <v>-2.5000000000000001E-2</v>
      </c>
      <c r="AZ110" s="63">
        <f>-Investments!AZ9/1000</f>
        <v>0</v>
      </c>
      <c r="BA110" s="63">
        <f>-Investments!BA9/1000</f>
        <v>0</v>
      </c>
      <c r="BB110" s="63">
        <f>-Investments!BB9/1000</f>
        <v>-2.5000000000000001E-2</v>
      </c>
      <c r="BC110" s="63">
        <f>-Investments!BC9/1000</f>
        <v>0</v>
      </c>
      <c r="BD110" s="63">
        <f>-Investments!BD9/1000</f>
        <v>0</v>
      </c>
      <c r="BE110" s="63">
        <f>-Investments!BE9/1000</f>
        <v>-2.5000000000000001E-2</v>
      </c>
      <c r="BF110" s="63">
        <f>-Investments!BF9/1000</f>
        <v>0</v>
      </c>
      <c r="BG110" s="63">
        <f>-Investments!BG9/1000</f>
        <v>0</v>
      </c>
      <c r="BH110" s="63">
        <f>-Investments!BH9/1000</f>
        <v>-2.5000000000000001E-2</v>
      </c>
    </row>
    <row r="111" spans="2:60" ht="18" customHeight="1" x14ac:dyDescent="0.25">
      <c r="G111" s="14"/>
      <c r="H111" s="14"/>
      <c r="I111" s="14"/>
      <c r="J111" s="14"/>
      <c r="K111" s="14"/>
      <c r="L111" s="14"/>
      <c r="M111" s="14"/>
      <c r="N111" s="14"/>
      <c r="O111" s="14"/>
      <c r="P111" s="14"/>
      <c r="Q111" s="14"/>
      <c r="R111" s="14"/>
      <c r="AB111" s="14"/>
      <c r="AC111" s="14"/>
      <c r="AD111" s="14"/>
      <c r="AE111" s="14"/>
      <c r="AF111" s="14"/>
      <c r="AG111" s="14"/>
      <c r="AH111" s="14"/>
      <c r="AI111" s="14"/>
      <c r="AJ111" s="14"/>
      <c r="AK111" s="14"/>
      <c r="AL111" s="14"/>
      <c r="AM111" s="14"/>
      <c r="AW111" s="14"/>
      <c r="AX111" s="14"/>
      <c r="AY111" s="14"/>
      <c r="AZ111" s="14"/>
      <c r="BA111" s="14"/>
      <c r="BB111" s="14"/>
      <c r="BC111" s="14"/>
      <c r="BD111" s="14"/>
      <c r="BE111" s="14"/>
      <c r="BF111" s="14"/>
      <c r="BG111" s="14"/>
      <c r="BH111" s="14"/>
    </row>
    <row r="112" spans="2:60" ht="18" customHeight="1" x14ac:dyDescent="0.25">
      <c r="D112" s="7" t="s">
        <v>214</v>
      </c>
      <c r="G112" s="14">
        <f>'LT Assets &amp; Liabilities'!G9/1000</f>
        <v>0</v>
      </c>
      <c r="H112" s="14">
        <f>'LT Assets &amp; Liabilities'!H9/1000</f>
        <v>0</v>
      </c>
      <c r="I112" s="14">
        <f>'LT Assets &amp; Liabilities'!I9/1000</f>
        <v>0</v>
      </c>
      <c r="J112" s="14">
        <f>'LT Assets &amp; Liabilities'!J9/1000</f>
        <v>0</v>
      </c>
      <c r="K112" s="14">
        <f>'LT Assets &amp; Liabilities'!K9/1000</f>
        <v>0</v>
      </c>
      <c r="L112" s="14">
        <f>'LT Assets &amp; Liabilities'!L9/1000</f>
        <v>0</v>
      </c>
      <c r="M112" s="14">
        <f>'LT Assets &amp; Liabilities'!M9/1000</f>
        <v>0</v>
      </c>
      <c r="N112" s="14">
        <f>'LT Assets &amp; Liabilities'!N9/1000</f>
        <v>0</v>
      </c>
      <c r="O112" s="14">
        <f>'LT Assets &amp; Liabilities'!O9/1000</f>
        <v>0</v>
      </c>
      <c r="P112" s="14">
        <f>'LT Assets &amp; Liabilities'!P9/1000</f>
        <v>0</v>
      </c>
      <c r="Q112" s="14">
        <f>'LT Assets &amp; Liabilities'!Q9/1000</f>
        <v>0</v>
      </c>
      <c r="R112" s="14">
        <f>'LT Assets &amp; Liabilities'!R9/1000</f>
        <v>0</v>
      </c>
      <c r="AB112" s="14">
        <f>'LT Assets &amp; Liabilities'!AB9/1000</f>
        <v>0</v>
      </c>
      <c r="AC112" s="14">
        <f>'LT Assets &amp; Liabilities'!AC9/1000</f>
        <v>0</v>
      </c>
      <c r="AD112" s="14">
        <f>'LT Assets &amp; Liabilities'!AD9/1000</f>
        <v>0</v>
      </c>
      <c r="AE112" s="14">
        <f>'LT Assets &amp; Liabilities'!AE9/1000</f>
        <v>-10</v>
      </c>
      <c r="AF112" s="14">
        <f>'LT Assets &amp; Liabilities'!AF9/1000</f>
        <v>0</v>
      </c>
      <c r="AG112" s="14">
        <f>'LT Assets &amp; Liabilities'!AG9/1000</f>
        <v>0</v>
      </c>
      <c r="AH112" s="14">
        <f>'LT Assets &amp; Liabilities'!AH9/1000</f>
        <v>0</v>
      </c>
      <c r="AI112" s="14">
        <f>'LT Assets &amp; Liabilities'!AI9/1000</f>
        <v>0</v>
      </c>
      <c r="AJ112" s="14">
        <f>'LT Assets &amp; Liabilities'!AJ9/1000</f>
        <v>0</v>
      </c>
      <c r="AK112" s="14">
        <f>'LT Assets &amp; Liabilities'!AK9/1000</f>
        <v>0</v>
      </c>
      <c r="AL112" s="14">
        <f>'LT Assets &amp; Liabilities'!AL9/1000</f>
        <v>0</v>
      </c>
      <c r="AM112" s="14">
        <f>'LT Assets &amp; Liabilities'!AM9/1000</f>
        <v>0</v>
      </c>
      <c r="AW112" s="14">
        <f>'LT Assets &amp; Liabilities'!AW9/1000</f>
        <v>0</v>
      </c>
      <c r="AX112" s="14">
        <f>'LT Assets &amp; Liabilities'!AX9/1000</f>
        <v>0</v>
      </c>
      <c r="AY112" s="14">
        <f>'LT Assets &amp; Liabilities'!AY9/1000</f>
        <v>0</v>
      </c>
      <c r="AZ112" s="14">
        <f>'LT Assets &amp; Liabilities'!AZ9/1000</f>
        <v>0</v>
      </c>
      <c r="BA112" s="14">
        <f>'LT Assets &amp; Liabilities'!BA9/1000</f>
        <v>0</v>
      </c>
      <c r="BB112" s="14">
        <f>'LT Assets &amp; Liabilities'!BB9/1000</f>
        <v>0</v>
      </c>
      <c r="BC112" s="14">
        <f>'LT Assets &amp; Liabilities'!BC9/1000</f>
        <v>0</v>
      </c>
      <c r="BD112" s="14">
        <f>'LT Assets &amp; Liabilities'!BD9/1000</f>
        <v>0</v>
      </c>
      <c r="BE112" s="14">
        <f>'LT Assets &amp; Liabilities'!BE9/1000</f>
        <v>0</v>
      </c>
      <c r="BF112" s="14">
        <f>'LT Assets &amp; Liabilities'!BF9/1000</f>
        <v>0</v>
      </c>
      <c r="BG112" s="14">
        <f>'LT Assets &amp; Liabilities'!BG9/1000</f>
        <v>0</v>
      </c>
      <c r="BH112" s="14">
        <f>'LT Assets &amp; Liabilities'!BH9/1000</f>
        <v>0</v>
      </c>
    </row>
    <row r="113" spans="3:67" ht="18" customHeight="1" x14ac:dyDescent="0.25">
      <c r="G113" s="14"/>
      <c r="H113" s="14"/>
      <c r="I113" s="14"/>
      <c r="J113" s="14"/>
      <c r="K113" s="14"/>
      <c r="L113" s="14"/>
      <c r="M113" s="14"/>
      <c r="N113" s="14"/>
      <c r="O113" s="14"/>
      <c r="P113" s="14"/>
      <c r="Q113" s="14"/>
      <c r="R113" s="14"/>
      <c r="AB113" s="14"/>
      <c r="AC113" s="14"/>
      <c r="AD113" s="14"/>
      <c r="AE113" s="14"/>
      <c r="AF113" s="14"/>
      <c r="AG113" s="14"/>
      <c r="AH113" s="14"/>
      <c r="AI113" s="14"/>
      <c r="AJ113" s="14"/>
      <c r="AK113" s="14"/>
      <c r="AL113" s="14"/>
      <c r="AM113" s="14"/>
      <c r="AW113" s="14"/>
      <c r="AX113" s="14"/>
      <c r="AY113" s="14"/>
      <c r="AZ113" s="14"/>
      <c r="BA113" s="14"/>
      <c r="BB113" s="14"/>
      <c r="BC113" s="14"/>
      <c r="BD113" s="14"/>
      <c r="BE113" s="14"/>
      <c r="BF113" s="14"/>
      <c r="BG113" s="14"/>
      <c r="BH113" s="14"/>
    </row>
    <row r="114" spans="3:67" ht="18" customHeight="1" x14ac:dyDescent="0.25">
      <c r="D114" s="7" t="s">
        <v>92</v>
      </c>
      <c r="G114" s="46">
        <v>0</v>
      </c>
      <c r="H114" s="46">
        <v>0</v>
      </c>
      <c r="I114" s="46">
        <v>0</v>
      </c>
      <c r="J114" s="46">
        <v>0</v>
      </c>
      <c r="K114" s="46">
        <v>0</v>
      </c>
      <c r="L114" s="46">
        <v>0</v>
      </c>
      <c r="M114" s="46">
        <v>0</v>
      </c>
      <c r="N114" s="46">
        <v>0</v>
      </c>
      <c r="O114" s="46">
        <v>0</v>
      </c>
      <c r="P114" s="46">
        <v>0</v>
      </c>
      <c r="Q114" s="46">
        <v>0</v>
      </c>
      <c r="R114" s="46">
        <v>0</v>
      </c>
      <c r="AB114" s="46">
        <v>0</v>
      </c>
      <c r="AC114" s="46">
        <v>0</v>
      </c>
      <c r="AD114" s="46">
        <v>0</v>
      </c>
      <c r="AE114" s="46">
        <v>0</v>
      </c>
      <c r="AF114" s="46">
        <v>0</v>
      </c>
      <c r="AG114" s="46">
        <v>0</v>
      </c>
      <c r="AH114" s="46">
        <v>0</v>
      </c>
      <c r="AI114" s="46">
        <v>0</v>
      </c>
      <c r="AJ114" s="46">
        <v>0</v>
      </c>
      <c r="AK114" s="46">
        <v>0</v>
      </c>
      <c r="AL114" s="46">
        <v>0</v>
      </c>
      <c r="AM114" s="46">
        <v>0</v>
      </c>
      <c r="AW114" s="46">
        <v>0</v>
      </c>
      <c r="AX114" s="46">
        <v>0</v>
      </c>
      <c r="AY114" s="46">
        <v>0</v>
      </c>
      <c r="AZ114" s="46">
        <v>0</v>
      </c>
      <c r="BA114" s="46">
        <v>0</v>
      </c>
      <c r="BB114" s="46">
        <v>0</v>
      </c>
      <c r="BC114" s="46">
        <v>0</v>
      </c>
      <c r="BD114" s="46">
        <v>0</v>
      </c>
      <c r="BE114" s="46">
        <v>0</v>
      </c>
      <c r="BF114" s="46">
        <v>0</v>
      </c>
      <c r="BG114" s="46">
        <v>0</v>
      </c>
      <c r="BH114" s="46">
        <v>0</v>
      </c>
    </row>
    <row r="115" spans="3:67" ht="18" customHeight="1" x14ac:dyDescent="0.25">
      <c r="G115" s="14"/>
      <c r="H115" s="14"/>
      <c r="I115" s="14"/>
      <c r="J115" s="14"/>
      <c r="K115" s="14"/>
      <c r="L115" s="14"/>
      <c r="M115" s="14"/>
      <c r="N115" s="14"/>
      <c r="O115" s="14"/>
      <c r="P115" s="14"/>
      <c r="Q115" s="14"/>
      <c r="R115" s="14"/>
      <c r="AB115" s="14"/>
      <c r="AC115" s="14"/>
      <c r="AD115" s="14"/>
      <c r="AE115" s="14"/>
      <c r="AF115" s="14"/>
      <c r="AG115" s="14"/>
      <c r="AH115" s="14"/>
      <c r="AI115" s="14"/>
      <c r="AJ115" s="14"/>
      <c r="AK115" s="14"/>
      <c r="AL115" s="14"/>
      <c r="AM115" s="14"/>
      <c r="AW115" s="14"/>
      <c r="AX115" s="14"/>
      <c r="AY115" s="14"/>
      <c r="AZ115" s="14"/>
      <c r="BA115" s="14"/>
      <c r="BB115" s="14"/>
      <c r="BC115" s="14"/>
      <c r="BD115" s="14"/>
      <c r="BE115" s="14"/>
      <c r="BF115" s="14"/>
      <c r="BG115" s="14"/>
      <c r="BH115" s="14"/>
    </row>
    <row r="116" spans="3:67" ht="18" customHeight="1" x14ac:dyDescent="0.25">
      <c r="D116" s="7" t="s">
        <v>152</v>
      </c>
      <c r="G116" s="14">
        <f>SUM(G101:G115)</f>
        <v>3.0810333186933332</v>
      </c>
      <c r="H116" s="14">
        <f t="shared" ref="H116:R116" si="376">SUM(H101:H115)</f>
        <v>2.5342155302133325</v>
      </c>
      <c r="I116" s="14">
        <f t="shared" si="376"/>
        <v>2.5306260106729139</v>
      </c>
      <c r="J116" s="14">
        <f t="shared" si="376"/>
        <v>2.5884180537751682</v>
      </c>
      <c r="K116" s="14">
        <f t="shared" si="376"/>
        <v>2.6758419833821891</v>
      </c>
      <c r="L116" s="14">
        <f t="shared" si="376"/>
        <v>2.6598428460319199</v>
      </c>
      <c r="M116" s="14">
        <f t="shared" si="376"/>
        <v>2.6639171232471099</v>
      </c>
      <c r="N116" s="14">
        <f t="shared" si="376"/>
        <v>2.7917249464127138</v>
      </c>
      <c r="O116" s="14">
        <f t="shared" si="376"/>
        <v>2.8031595786534518</v>
      </c>
      <c r="P116" s="14">
        <f t="shared" si="376"/>
        <v>2.8771456554222739</v>
      </c>
      <c r="Q116" s="14">
        <f t="shared" si="376"/>
        <v>3.003141314652233</v>
      </c>
      <c r="R116" s="14">
        <f t="shared" si="376"/>
        <v>2.8971941188410275</v>
      </c>
      <c r="T116" s="14">
        <f t="shared" ref="T116" si="377">SUM(G116:I116)</f>
        <v>8.1458748595795782</v>
      </c>
      <c r="U116" s="14">
        <f t="shared" ref="U116" si="378">SUM(J116:L116)</f>
        <v>7.9241028831892777</v>
      </c>
      <c r="V116" s="14">
        <f t="shared" ref="V116" si="379">SUM(M116:O116)</f>
        <v>8.2588016483132751</v>
      </c>
      <c r="W116" s="14">
        <f t="shared" ref="W116" si="380">SUM(P116:R116)</f>
        <v>8.7774810889155344</v>
      </c>
      <c r="X116" s="14"/>
      <c r="Y116" s="14">
        <f t="shared" ref="Y116" si="381">SUM(G116:R116)</f>
        <v>33.106260479997665</v>
      </c>
      <c r="AB116" s="14">
        <f t="shared" ref="AB116:AC116" si="382">SUM(AB101:AB115)</f>
        <v>3.1311711464218934</v>
      </c>
      <c r="AC116" s="14">
        <f t="shared" si="382"/>
        <v>2.1908957787760324</v>
      </c>
      <c r="AD116" s="14">
        <f t="shared" ref="AD116" si="383">SUM(AD101:AD115)</f>
        <v>3.433818937285543</v>
      </c>
      <c r="AE116" s="14">
        <f t="shared" ref="AE116" si="384">SUM(AE101:AE115)</f>
        <v>-6.002930474027905</v>
      </c>
      <c r="AF116" s="14">
        <f t="shared" ref="AF116" si="385">SUM(AF101:AF115)</f>
        <v>3.6318697648736009</v>
      </c>
      <c r="AG116" s="14">
        <f t="shared" ref="AG116" si="386">SUM(AG101:AG115)</f>
        <v>3.8470041551686887</v>
      </c>
      <c r="AH116" s="14">
        <f t="shared" ref="AH116" si="387">SUM(AH101:AH115)</f>
        <v>3.9321163425024279</v>
      </c>
      <c r="AI116" s="14">
        <f t="shared" ref="AI116" si="388">SUM(AI101:AI115)</f>
        <v>3.9634584711670016</v>
      </c>
      <c r="AJ116" s="14">
        <f t="shared" ref="AJ116" si="389">SUM(AJ101:AJ115)</f>
        <v>8.9734301289154974</v>
      </c>
      <c r="AK116" s="14">
        <f t="shared" ref="AK116" si="390">SUM(AK101:AK115)</f>
        <v>4.2486838808579632</v>
      </c>
      <c r="AL116" s="14">
        <f t="shared" ref="AL116" si="391">SUM(AL101:AL115)</f>
        <v>4.3384202534963139</v>
      </c>
      <c r="AM116" s="14">
        <f t="shared" ref="AM116" si="392">SUM(AM101:AM115)</f>
        <v>4.1807881883083695</v>
      </c>
      <c r="AO116" s="14">
        <f t="shared" ref="AO116" si="393">SUM(AB116:AD116)</f>
        <v>8.7558858624834688</v>
      </c>
      <c r="AP116" s="14">
        <f t="shared" ref="AP116" si="394">SUM(AE116:AG116)</f>
        <v>1.4759434460143845</v>
      </c>
      <c r="AQ116" s="14">
        <f t="shared" ref="AQ116" si="395">SUM(AH116:AJ116)</f>
        <v>16.869004942584926</v>
      </c>
      <c r="AR116" s="14">
        <f t="shared" ref="AR116" si="396">SUM(AK116:AM116)</f>
        <v>12.767892322662647</v>
      </c>
      <c r="AS116" s="14"/>
      <c r="AT116" s="14">
        <f t="shared" ref="AT116" si="397">SUM(AB116:AM116)</f>
        <v>39.868726573745427</v>
      </c>
      <c r="AW116" s="14">
        <f t="shared" ref="AW116" si="398">SUM(AW101:AW115)</f>
        <v>3.5977055335905122</v>
      </c>
      <c r="AX116" s="14">
        <f t="shared" ref="AX116" si="399">SUM(AX101:AX115)</f>
        <v>3.3637504425364573</v>
      </c>
      <c r="AY116" s="14">
        <f t="shared" ref="AY116" si="400">SUM(AY101:AY115)</f>
        <v>4.6506764134512517</v>
      </c>
      <c r="AZ116" s="14">
        <f t="shared" ref="AZ116" si="401">SUM(AZ101:AZ115)</f>
        <v>4.8215912418154296</v>
      </c>
      <c r="BA116" s="14">
        <f t="shared" ref="BA116" si="402">SUM(BA101:BA115)</f>
        <v>4.8831708840593553</v>
      </c>
      <c r="BB116" s="14">
        <f t="shared" ref="BB116" si="403">SUM(BB101:BB115)</f>
        <v>4.8714573408830324</v>
      </c>
      <c r="BC116" s="14">
        <f t="shared" ref="BC116" si="404">SUM(BC101:BC115)</f>
        <v>5.0276811445500948</v>
      </c>
      <c r="BD116" s="14">
        <f t="shared" ref="BD116" si="405">SUM(BD101:BD115)</f>
        <v>5.068933417893299</v>
      </c>
      <c r="BE116" s="14">
        <f t="shared" ref="BE116" si="406">SUM(BE101:BE115)</f>
        <v>5.1074026494976712</v>
      </c>
      <c r="BF116" s="14">
        <f t="shared" ref="BF116" si="407">SUM(BF101:BF115)</f>
        <v>5.3447555344768869</v>
      </c>
      <c r="BG116" s="14">
        <f t="shared" ref="BG116" si="408">SUM(BG101:BG115)</f>
        <v>5.4261904884280172</v>
      </c>
      <c r="BH116" s="14">
        <f t="shared" ref="BH116" si="409">SUM(BH101:BH115)</f>
        <v>5.595564159610495</v>
      </c>
      <c r="BJ116" s="14">
        <f t="shared" ref="BJ116" si="410">SUM(AW116:AY116)</f>
        <v>11.612132389578221</v>
      </c>
      <c r="BK116" s="14">
        <f t="shared" ref="BK116" si="411">SUM(AZ116:BB116)</f>
        <v>14.576219466757816</v>
      </c>
      <c r="BL116" s="14">
        <f t="shared" ref="BL116" si="412">SUM(BC116:BE116)</f>
        <v>15.204017211941064</v>
      </c>
      <c r="BM116" s="14">
        <f t="shared" ref="BM116" si="413">SUM(BF116:BH116)</f>
        <v>16.366510182515398</v>
      </c>
      <c r="BN116" s="14"/>
      <c r="BO116" s="14">
        <f t="shared" ref="BO116" si="414">SUM(AW116:BH116)</f>
        <v>57.758879250792511</v>
      </c>
    </row>
    <row r="117" spans="3:67" ht="18" customHeight="1" x14ac:dyDescent="0.25"/>
    <row r="118" spans="3:67" ht="18" customHeight="1" x14ac:dyDescent="0.25">
      <c r="C118" s="7" t="s">
        <v>121</v>
      </c>
    </row>
    <row r="119" spans="3:67" ht="18" customHeight="1" x14ac:dyDescent="0.25">
      <c r="D119" s="7" t="s">
        <v>122</v>
      </c>
      <c r="G119" s="14">
        <f>-'PPE and Other'!G7/1000</f>
        <v>-2</v>
      </c>
      <c r="H119" s="14">
        <f>-'PPE and Other'!H7/1000</f>
        <v>-2</v>
      </c>
      <c r="I119" s="14">
        <f>-'PPE and Other'!I7/1000</f>
        <v>-2</v>
      </c>
      <c r="J119" s="14">
        <f>-'PPE and Other'!J7/1000</f>
        <v>-2</v>
      </c>
      <c r="K119" s="14">
        <f>-'PPE and Other'!K7/1000</f>
        <v>-2</v>
      </c>
      <c r="L119" s="14">
        <f>-'PPE and Other'!L7/1000</f>
        <v>-2</v>
      </c>
      <c r="M119" s="14">
        <f>-'PPE and Other'!M7/1000</f>
        <v>-2</v>
      </c>
      <c r="N119" s="14">
        <f>-'PPE and Other'!N7/1000</f>
        <v>-2</v>
      </c>
      <c r="O119" s="14">
        <f>-'PPE and Other'!O7/1000</f>
        <v>-2</v>
      </c>
      <c r="P119" s="14">
        <f>-'PPE and Other'!P7/1000</f>
        <v>-2</v>
      </c>
      <c r="Q119" s="14">
        <f>-'PPE and Other'!Q7/1000</f>
        <v>-2</v>
      </c>
      <c r="R119" s="14">
        <f>-'PPE and Other'!R7/1000</f>
        <v>-2</v>
      </c>
      <c r="AB119" s="14">
        <f>-'PPE and Other'!AB7/1000</f>
        <v>-2</v>
      </c>
      <c r="AC119" s="14">
        <f>-'PPE and Other'!AC7/1000</f>
        <v>-2</v>
      </c>
      <c r="AD119" s="14">
        <f>-'PPE and Other'!AD7/1000</f>
        <v>-2</v>
      </c>
      <c r="AE119" s="14">
        <f>-'PPE and Other'!AE7/1000</f>
        <v>-2</v>
      </c>
      <c r="AF119" s="14">
        <f>-'PPE and Other'!AF7/1000</f>
        <v>-2</v>
      </c>
      <c r="AG119" s="14">
        <f>-'PPE and Other'!AG7/1000</f>
        <v>-2</v>
      </c>
      <c r="AH119" s="14">
        <f>-'PPE and Other'!AH7/1000</f>
        <v>-2</v>
      </c>
      <c r="AI119" s="14">
        <f>-'PPE and Other'!AI7/1000</f>
        <v>-2</v>
      </c>
      <c r="AJ119" s="14">
        <f>-'PPE and Other'!AJ7/1000</f>
        <v>-2</v>
      </c>
      <c r="AK119" s="14">
        <f>-'PPE and Other'!AK7/1000</f>
        <v>-2</v>
      </c>
      <c r="AL119" s="14">
        <f>-'PPE and Other'!AL7/1000</f>
        <v>-2</v>
      </c>
      <c r="AM119" s="14">
        <f>-'PPE and Other'!AM7/1000</f>
        <v>-2</v>
      </c>
      <c r="AW119" s="14">
        <f>-'PPE and Other'!AW7/1000</f>
        <v>-2</v>
      </c>
      <c r="AX119" s="14">
        <f>-'PPE and Other'!AX7/1000</f>
        <v>-2</v>
      </c>
      <c r="AY119" s="14">
        <f>-'PPE and Other'!AY7/1000</f>
        <v>-2</v>
      </c>
      <c r="AZ119" s="14">
        <f>-'PPE and Other'!AZ7/1000</f>
        <v>-2</v>
      </c>
      <c r="BA119" s="14">
        <f>-'PPE and Other'!BA7/1000</f>
        <v>-2</v>
      </c>
      <c r="BB119" s="14">
        <f>-'PPE and Other'!BB7/1000</f>
        <v>-2</v>
      </c>
      <c r="BC119" s="14">
        <f>-'PPE and Other'!BC7/1000</f>
        <v>-2</v>
      </c>
      <c r="BD119" s="14">
        <f>-'PPE and Other'!BD7/1000</f>
        <v>-2</v>
      </c>
      <c r="BE119" s="14">
        <f>-'PPE and Other'!BE7/1000</f>
        <v>-2</v>
      </c>
      <c r="BF119" s="14">
        <f>-'PPE and Other'!BF7/1000</f>
        <v>-2</v>
      </c>
      <c r="BG119" s="14">
        <f>-'PPE and Other'!BG7/1000</f>
        <v>-2</v>
      </c>
      <c r="BH119" s="14">
        <f>-'PPE and Other'!BH7/1000</f>
        <v>-2</v>
      </c>
    </row>
    <row r="120" spans="3:67" ht="18" customHeight="1" x14ac:dyDescent="0.25">
      <c r="D120" s="7" t="s">
        <v>123</v>
      </c>
      <c r="G120" s="63">
        <f>-Investments!G8/1000</f>
        <v>0</v>
      </c>
      <c r="H120" s="63">
        <f>-Investments!H8/1000</f>
        <v>0</v>
      </c>
      <c r="I120" s="63">
        <f>-Investments!I8/1000</f>
        <v>0</v>
      </c>
      <c r="J120" s="63">
        <f>-Investments!J8/1000</f>
        <v>0</v>
      </c>
      <c r="K120" s="63">
        <f>-Investments!K8/1000</f>
        <v>0</v>
      </c>
      <c r="L120" s="63">
        <f>-Investments!L8/1000</f>
        <v>0</v>
      </c>
      <c r="M120" s="63">
        <f>-Investments!M8/1000</f>
        <v>0</v>
      </c>
      <c r="N120" s="63">
        <f>-Investments!N8/1000</f>
        <v>0</v>
      </c>
      <c r="O120" s="63">
        <f>-Investments!O8/1000</f>
        <v>0</v>
      </c>
      <c r="P120" s="63">
        <f>-Investments!P8/1000</f>
        <v>0</v>
      </c>
      <c r="Q120" s="63">
        <f>-Investments!Q8/1000</f>
        <v>0</v>
      </c>
      <c r="R120" s="63">
        <f>-Investments!R8/1000</f>
        <v>0</v>
      </c>
      <c r="AB120" s="63">
        <f>-Investments!AB8/1000</f>
        <v>0</v>
      </c>
      <c r="AC120" s="63">
        <f>-Investments!AC8/1000</f>
        <v>0</v>
      </c>
      <c r="AD120" s="63">
        <f>-Investments!AD8/1000</f>
        <v>0</v>
      </c>
      <c r="AE120" s="63">
        <f>-Investments!AE8/1000</f>
        <v>0</v>
      </c>
      <c r="AF120" s="63">
        <f>-Investments!AF8/1000</f>
        <v>0</v>
      </c>
      <c r="AG120" s="63">
        <f>-Investments!AG8/1000</f>
        <v>-2</v>
      </c>
      <c r="AH120" s="63">
        <f>-Investments!AH8/1000</f>
        <v>0</v>
      </c>
      <c r="AI120" s="63">
        <f>-Investments!AI8/1000</f>
        <v>0</v>
      </c>
      <c r="AJ120" s="63">
        <f>-Investments!AJ8/1000</f>
        <v>0</v>
      </c>
      <c r="AK120" s="63">
        <f>-Investments!AK8/1000</f>
        <v>0</v>
      </c>
      <c r="AL120" s="63">
        <f>-Investments!AL8/1000</f>
        <v>0</v>
      </c>
      <c r="AM120" s="63">
        <f>-Investments!AM8/1000</f>
        <v>0</v>
      </c>
      <c r="AW120" s="63">
        <f>-Investments!AW8/1000</f>
        <v>0</v>
      </c>
      <c r="AX120" s="63">
        <f>-Investments!AX8/1000</f>
        <v>0</v>
      </c>
      <c r="AY120" s="63">
        <f>-Investments!AY8/1000</f>
        <v>0</v>
      </c>
      <c r="AZ120" s="63">
        <f>-Investments!AZ8/1000</f>
        <v>0</v>
      </c>
      <c r="BA120" s="63">
        <f>-Investments!BA8/1000</f>
        <v>0</v>
      </c>
      <c r="BB120" s="63">
        <f>-Investments!BB8/1000</f>
        <v>0</v>
      </c>
      <c r="BC120" s="63">
        <f>-Investments!BC8/1000</f>
        <v>0</v>
      </c>
      <c r="BD120" s="63">
        <f>-Investments!BD8/1000</f>
        <v>0</v>
      </c>
      <c r="BE120" s="63">
        <f>-Investments!BE8/1000</f>
        <v>0</v>
      </c>
      <c r="BF120" s="63">
        <f>-Investments!BF8/1000</f>
        <v>0</v>
      </c>
      <c r="BG120" s="63">
        <f>-Investments!BG8/1000</f>
        <v>0</v>
      </c>
      <c r="BH120" s="63">
        <f>-Investments!BH8/1000</f>
        <v>0</v>
      </c>
    </row>
    <row r="121" spans="3:67" ht="18" customHeight="1" x14ac:dyDescent="0.25">
      <c r="D121" s="7" t="s">
        <v>117</v>
      </c>
      <c r="G121" s="46">
        <v>0</v>
      </c>
      <c r="H121" s="46">
        <v>0</v>
      </c>
      <c r="I121" s="46">
        <v>0</v>
      </c>
      <c r="J121" s="46">
        <v>0</v>
      </c>
      <c r="K121" s="46">
        <v>0</v>
      </c>
      <c r="L121" s="46">
        <v>0</v>
      </c>
      <c r="M121" s="46">
        <v>0</v>
      </c>
      <c r="N121" s="46">
        <v>0</v>
      </c>
      <c r="O121" s="46">
        <v>0</v>
      </c>
      <c r="P121" s="46">
        <v>0</v>
      </c>
      <c r="Q121" s="46">
        <v>0</v>
      </c>
      <c r="R121" s="46">
        <v>0</v>
      </c>
      <c r="AB121" s="46">
        <v>0</v>
      </c>
      <c r="AC121" s="46">
        <v>0</v>
      </c>
      <c r="AD121" s="46">
        <v>0</v>
      </c>
      <c r="AE121" s="46">
        <v>0</v>
      </c>
      <c r="AF121" s="46">
        <v>0</v>
      </c>
      <c r="AG121" s="46">
        <v>0</v>
      </c>
      <c r="AH121" s="46">
        <v>0</v>
      </c>
      <c r="AI121" s="46">
        <v>0</v>
      </c>
      <c r="AJ121" s="46">
        <v>0</v>
      </c>
      <c r="AK121" s="46">
        <v>0</v>
      </c>
      <c r="AL121" s="46">
        <v>0</v>
      </c>
      <c r="AM121" s="46">
        <v>0</v>
      </c>
      <c r="AW121" s="46">
        <v>0</v>
      </c>
      <c r="AX121" s="46">
        <v>0</v>
      </c>
      <c r="AY121" s="46">
        <v>0</v>
      </c>
      <c r="AZ121" s="46">
        <v>0</v>
      </c>
      <c r="BA121" s="46">
        <v>0</v>
      </c>
      <c r="BB121" s="46">
        <v>0</v>
      </c>
      <c r="BC121" s="46">
        <v>0</v>
      </c>
      <c r="BD121" s="46">
        <v>0</v>
      </c>
      <c r="BE121" s="46">
        <v>0</v>
      </c>
      <c r="BF121" s="46">
        <v>0</v>
      </c>
      <c r="BG121" s="46">
        <v>0</v>
      </c>
      <c r="BH121" s="46">
        <v>0</v>
      </c>
    </row>
    <row r="122" spans="3:67" ht="18" customHeight="1" x14ac:dyDescent="0.25"/>
    <row r="123" spans="3:67" ht="18" customHeight="1" x14ac:dyDescent="0.25">
      <c r="D123" s="7" t="s">
        <v>178</v>
      </c>
      <c r="G123" s="14">
        <f>SUM(G119:G122)</f>
        <v>-2</v>
      </c>
      <c r="H123" s="14">
        <f t="shared" ref="H123:R123" si="415">SUM(H119:H122)</f>
        <v>-2</v>
      </c>
      <c r="I123" s="14">
        <f t="shared" si="415"/>
        <v>-2</v>
      </c>
      <c r="J123" s="14">
        <f t="shared" si="415"/>
        <v>-2</v>
      </c>
      <c r="K123" s="14">
        <f t="shared" si="415"/>
        <v>-2</v>
      </c>
      <c r="L123" s="14">
        <f t="shared" si="415"/>
        <v>-2</v>
      </c>
      <c r="M123" s="14">
        <f t="shared" si="415"/>
        <v>-2</v>
      </c>
      <c r="N123" s="14">
        <f t="shared" si="415"/>
        <v>-2</v>
      </c>
      <c r="O123" s="14">
        <f t="shared" si="415"/>
        <v>-2</v>
      </c>
      <c r="P123" s="14">
        <f t="shared" si="415"/>
        <v>-2</v>
      </c>
      <c r="Q123" s="14">
        <f t="shared" si="415"/>
        <v>-2</v>
      </c>
      <c r="R123" s="14">
        <f t="shared" si="415"/>
        <v>-2</v>
      </c>
      <c r="T123" s="14">
        <f t="shared" ref="T123" si="416">SUM(G123:I123)</f>
        <v>-6</v>
      </c>
      <c r="U123" s="14">
        <f t="shared" ref="U123" si="417">SUM(J123:L123)</f>
        <v>-6</v>
      </c>
      <c r="V123" s="14">
        <f t="shared" ref="V123" si="418">SUM(M123:O123)</f>
        <v>-6</v>
      </c>
      <c r="W123" s="14">
        <f t="shared" ref="W123" si="419">SUM(P123:R123)</f>
        <v>-6</v>
      </c>
      <c r="X123" s="14"/>
      <c r="Y123" s="14">
        <f t="shared" ref="Y123" si="420">SUM(G123:R123)</f>
        <v>-24</v>
      </c>
      <c r="AB123" s="14">
        <f t="shared" ref="AB123:AC123" si="421">SUM(AB119:AB122)</f>
        <v>-2</v>
      </c>
      <c r="AC123" s="14">
        <f t="shared" si="421"/>
        <v>-2</v>
      </c>
      <c r="AD123" s="14">
        <f t="shared" ref="AD123" si="422">SUM(AD119:AD122)</f>
        <v>-2</v>
      </c>
      <c r="AE123" s="14">
        <f t="shared" ref="AE123" si="423">SUM(AE119:AE122)</f>
        <v>-2</v>
      </c>
      <c r="AF123" s="14">
        <f t="shared" ref="AF123" si="424">SUM(AF119:AF122)</f>
        <v>-2</v>
      </c>
      <c r="AG123" s="14">
        <f t="shared" ref="AG123" si="425">SUM(AG119:AG122)</f>
        <v>-4</v>
      </c>
      <c r="AH123" s="14">
        <f t="shared" ref="AH123" si="426">SUM(AH119:AH122)</f>
        <v>-2</v>
      </c>
      <c r="AI123" s="14">
        <f t="shared" ref="AI123" si="427">SUM(AI119:AI122)</f>
        <v>-2</v>
      </c>
      <c r="AJ123" s="14">
        <f t="shared" ref="AJ123" si="428">SUM(AJ119:AJ122)</f>
        <v>-2</v>
      </c>
      <c r="AK123" s="14">
        <f t="shared" ref="AK123" si="429">SUM(AK119:AK122)</f>
        <v>-2</v>
      </c>
      <c r="AL123" s="14">
        <f t="shared" ref="AL123" si="430">SUM(AL119:AL122)</f>
        <v>-2</v>
      </c>
      <c r="AM123" s="14">
        <f t="shared" ref="AM123" si="431">SUM(AM119:AM122)</f>
        <v>-2</v>
      </c>
      <c r="AO123" s="14">
        <f t="shared" ref="AO123" si="432">SUM(AB123:AD123)</f>
        <v>-6</v>
      </c>
      <c r="AP123" s="14">
        <f t="shared" ref="AP123" si="433">SUM(AE123:AG123)</f>
        <v>-8</v>
      </c>
      <c r="AQ123" s="14">
        <f t="shared" ref="AQ123" si="434">SUM(AH123:AJ123)</f>
        <v>-6</v>
      </c>
      <c r="AR123" s="14">
        <f t="shared" ref="AR123" si="435">SUM(AK123:AM123)</f>
        <v>-6</v>
      </c>
      <c r="AS123" s="14"/>
      <c r="AT123" s="14">
        <f t="shared" ref="AT123" si="436">SUM(AB123:AM123)</f>
        <v>-26</v>
      </c>
      <c r="AW123" s="14">
        <f t="shared" ref="AW123" si="437">SUM(AW119:AW122)</f>
        <v>-2</v>
      </c>
      <c r="AX123" s="14">
        <f t="shared" ref="AX123" si="438">SUM(AX119:AX122)</f>
        <v>-2</v>
      </c>
      <c r="AY123" s="14">
        <f t="shared" ref="AY123" si="439">SUM(AY119:AY122)</f>
        <v>-2</v>
      </c>
      <c r="AZ123" s="14">
        <f t="shared" ref="AZ123" si="440">SUM(AZ119:AZ122)</f>
        <v>-2</v>
      </c>
      <c r="BA123" s="14">
        <f t="shared" ref="BA123" si="441">SUM(BA119:BA122)</f>
        <v>-2</v>
      </c>
      <c r="BB123" s="14">
        <f t="shared" ref="BB123" si="442">SUM(BB119:BB122)</f>
        <v>-2</v>
      </c>
      <c r="BC123" s="14">
        <f t="shared" ref="BC123" si="443">SUM(BC119:BC122)</f>
        <v>-2</v>
      </c>
      <c r="BD123" s="14">
        <f t="shared" ref="BD123" si="444">SUM(BD119:BD122)</f>
        <v>-2</v>
      </c>
      <c r="BE123" s="14">
        <f t="shared" ref="BE123" si="445">SUM(BE119:BE122)</f>
        <v>-2</v>
      </c>
      <c r="BF123" s="14">
        <f t="shared" ref="BF123" si="446">SUM(BF119:BF122)</f>
        <v>-2</v>
      </c>
      <c r="BG123" s="14">
        <f t="shared" ref="BG123" si="447">SUM(BG119:BG122)</f>
        <v>-2</v>
      </c>
      <c r="BH123" s="14">
        <f t="shared" ref="BH123" si="448">SUM(BH119:BH122)</f>
        <v>-2</v>
      </c>
      <c r="BJ123" s="14">
        <f t="shared" ref="BJ123" si="449">SUM(AW123:AY123)</f>
        <v>-6</v>
      </c>
      <c r="BK123" s="14">
        <f t="shared" ref="BK123" si="450">SUM(AZ123:BB123)</f>
        <v>-6</v>
      </c>
      <c r="BL123" s="14">
        <f t="shared" ref="BL123" si="451">SUM(BC123:BE123)</f>
        <v>-6</v>
      </c>
      <c r="BM123" s="14">
        <f t="shared" ref="BM123" si="452">SUM(BF123:BH123)</f>
        <v>-6</v>
      </c>
      <c r="BN123" s="14"/>
      <c r="BO123" s="14">
        <f t="shared" ref="BO123" si="453">SUM(AW123:BH123)</f>
        <v>-24</v>
      </c>
    </row>
    <row r="124" spans="3:67" ht="18" customHeight="1" x14ac:dyDescent="0.25"/>
    <row r="125" spans="3:67" ht="18" customHeight="1" x14ac:dyDescent="0.25">
      <c r="C125" s="7" t="s">
        <v>124</v>
      </c>
    </row>
    <row r="126" spans="3:67" ht="18" customHeight="1" x14ac:dyDescent="0.25">
      <c r="D126" s="7" t="s">
        <v>125</v>
      </c>
      <c r="G126" s="14">
        <f>Financing!G17/1000</f>
        <v>0</v>
      </c>
      <c r="H126" s="14">
        <f>Financing!H17/1000</f>
        <v>-0.53421553021334689</v>
      </c>
      <c r="I126" s="14">
        <f>Financing!I17/1000</f>
        <v>0.46937398932708313</v>
      </c>
      <c r="J126" s="14">
        <f>Financing!J17/1000</f>
        <v>-0.58841805377518175</v>
      </c>
      <c r="K126" s="14">
        <f>Financing!K17/1000</f>
        <v>-0.67584198338218271</v>
      </c>
      <c r="L126" s="14">
        <f>Financing!L17/1000</f>
        <v>0.3401571539680881</v>
      </c>
      <c r="M126" s="14">
        <f>Financing!M17/1000</f>
        <v>-0.66391712324711261</v>
      </c>
      <c r="N126" s="14">
        <f>Financing!N17/1000</f>
        <v>-0.79172494641272351</v>
      </c>
      <c r="O126" s="14">
        <f>Financing!O17/1000</f>
        <v>0.19684042134654009</v>
      </c>
      <c r="P126" s="14">
        <f>Financing!P17/1000</f>
        <v>-0.87714565542226774</v>
      </c>
      <c r="Q126" s="14">
        <f>Financing!Q17/1000</f>
        <v>-1.0031413146522246</v>
      </c>
      <c r="R126" s="14">
        <f>Financing!R17/1000</f>
        <v>0.10280588115897263</v>
      </c>
      <c r="AB126" s="14">
        <f>Financing!AB17/1000</f>
        <v>-1.131171146421897</v>
      </c>
      <c r="AC126" s="14">
        <f>Financing!AC17/1000</f>
        <v>-0.19089577877603006</v>
      </c>
      <c r="AD126" s="14">
        <f>Financing!AD17/1000</f>
        <v>-0.43381893728554133</v>
      </c>
      <c r="AE126" s="14">
        <f>Financing!AE17/1000</f>
        <v>8.0029304740279041</v>
      </c>
      <c r="AF126" s="14">
        <f>Financing!AF17/1000</f>
        <v>-1.6318697648736125</v>
      </c>
      <c r="AG126" s="14">
        <f>Financing!AG17/1000</f>
        <v>1.1529958448313118</v>
      </c>
      <c r="AH126" s="14">
        <f>Financing!AH17/1000</f>
        <v>-1.9321163425024133</v>
      </c>
      <c r="AI126" s="14">
        <f>Financing!AI17/1000</f>
        <v>-1.9634584711669887</v>
      </c>
      <c r="AJ126" s="14">
        <f>Financing!AJ17/1000</f>
        <v>-5.9734301289154974</v>
      </c>
      <c r="AK126" s="14">
        <f>Financing!AK17/1000</f>
        <v>-2.2486838808579486</v>
      </c>
      <c r="AL126" s="14">
        <f>Financing!AL17/1000</f>
        <v>-2.3384202534963259</v>
      </c>
      <c r="AM126" s="14">
        <f>Financing!AM17/1000</f>
        <v>-1.1807881883083611</v>
      </c>
      <c r="AW126" s="14">
        <f>Financing!AW17/1000</f>
        <v>-1.597705533590517</v>
      </c>
      <c r="AX126" s="14">
        <f>Financing!AX17/1000</f>
        <v>-1.3637504425364604</v>
      </c>
      <c r="AY126" s="14">
        <f>Financing!AY17/1000</f>
        <v>-1.6506764134512633</v>
      </c>
      <c r="AZ126" s="14">
        <f>Financing!AZ17/1000</f>
        <v>-2.8215912418154185</v>
      </c>
      <c r="BA126" s="14">
        <f>Financing!BA17/1000</f>
        <v>-2.8831708840593637</v>
      </c>
      <c r="BB126" s="14">
        <f>Financing!BB17/1000</f>
        <v>-1.8714573408830328</v>
      </c>
      <c r="BC126" s="14">
        <f>Financing!BC17/1000</f>
        <v>-3.0276811445500935</v>
      </c>
      <c r="BD126" s="14">
        <f>Financing!BD17/1000</f>
        <v>-3.0689334178933061</v>
      </c>
      <c r="BE126" s="14">
        <f>Financing!BE17/1000</f>
        <v>-2.1074026494976716</v>
      </c>
      <c r="BF126" s="14">
        <f>Financing!BF17/1000</f>
        <v>-3.3447555344768918</v>
      </c>
      <c r="BG126" s="14">
        <f>Financing!BG17/1000</f>
        <v>-3.426190488428023</v>
      </c>
      <c r="BH126" s="14">
        <f>Financing!BH17/1000</f>
        <v>-2.5955641596104835</v>
      </c>
    </row>
    <row r="127" spans="3:67" ht="18" customHeight="1" x14ac:dyDescent="0.25">
      <c r="D127" s="7" t="s">
        <v>126</v>
      </c>
      <c r="G127" s="14">
        <f>Financing!G9/1000</f>
        <v>0</v>
      </c>
      <c r="H127" s="14">
        <f>Financing!H9/1000</f>
        <v>0</v>
      </c>
      <c r="I127" s="14">
        <f>Financing!I9/1000</f>
        <v>0</v>
      </c>
      <c r="J127" s="14">
        <f>Financing!J9/1000</f>
        <v>0</v>
      </c>
      <c r="K127" s="14">
        <f>Financing!K9/1000</f>
        <v>0</v>
      </c>
      <c r="L127" s="14">
        <f>Financing!L9/1000</f>
        <v>0</v>
      </c>
      <c r="M127" s="14">
        <f>Financing!M9/1000</f>
        <v>0</v>
      </c>
      <c r="N127" s="14">
        <f>Financing!N9/1000</f>
        <v>0</v>
      </c>
      <c r="O127" s="14">
        <f>Financing!O9/1000</f>
        <v>0</v>
      </c>
      <c r="P127" s="14">
        <f>Financing!P9/1000</f>
        <v>0</v>
      </c>
      <c r="Q127" s="14">
        <f>Financing!Q9/1000</f>
        <v>0</v>
      </c>
      <c r="R127" s="14">
        <f>Financing!R9/1000</f>
        <v>0</v>
      </c>
      <c r="AB127" s="14">
        <f>Financing!AB9/1000</f>
        <v>0</v>
      </c>
      <c r="AC127" s="14">
        <f>Financing!AC9/1000</f>
        <v>0</v>
      </c>
      <c r="AD127" s="14">
        <f>Financing!AD9/1000</f>
        <v>0</v>
      </c>
      <c r="AE127" s="14">
        <f>Financing!AE9/1000</f>
        <v>0</v>
      </c>
      <c r="AF127" s="14">
        <f>Financing!AF9/1000</f>
        <v>0</v>
      </c>
      <c r="AG127" s="14">
        <f>Financing!AG9/1000</f>
        <v>0</v>
      </c>
      <c r="AH127" s="14">
        <f>Financing!AH9/1000</f>
        <v>0</v>
      </c>
      <c r="AI127" s="14">
        <f>Financing!AI9/1000</f>
        <v>0</v>
      </c>
      <c r="AJ127" s="14">
        <f>Financing!AJ9/1000</f>
        <v>0</v>
      </c>
      <c r="AK127" s="14">
        <f>Financing!AK9/1000</f>
        <v>0</v>
      </c>
      <c r="AL127" s="14">
        <f>Financing!AL9/1000</f>
        <v>0</v>
      </c>
      <c r="AM127" s="14">
        <f>Financing!AM9/1000</f>
        <v>0</v>
      </c>
      <c r="AW127" s="14">
        <f>Financing!AW9/1000</f>
        <v>0</v>
      </c>
      <c r="AX127" s="14">
        <f>Financing!AX9/1000</f>
        <v>0</v>
      </c>
      <c r="AY127" s="14">
        <f>Financing!AY9/1000</f>
        <v>0</v>
      </c>
      <c r="AZ127" s="14">
        <f>Financing!AZ9/1000</f>
        <v>0</v>
      </c>
      <c r="BA127" s="14">
        <f>Financing!BA9/1000</f>
        <v>0</v>
      </c>
      <c r="BB127" s="14">
        <f>Financing!BB9/1000</f>
        <v>0</v>
      </c>
      <c r="BC127" s="14">
        <f>Financing!BC9/1000</f>
        <v>0</v>
      </c>
      <c r="BD127" s="14">
        <f>Financing!BD9/1000</f>
        <v>0</v>
      </c>
      <c r="BE127" s="14">
        <f>Financing!BE9/1000</f>
        <v>0</v>
      </c>
      <c r="BF127" s="14">
        <f>Financing!BF9/1000</f>
        <v>0</v>
      </c>
      <c r="BG127" s="14">
        <f>Financing!BG9/1000</f>
        <v>0</v>
      </c>
      <c r="BH127" s="14">
        <f>Financing!BH9/1000</f>
        <v>0</v>
      </c>
    </row>
    <row r="128" spans="3:67" ht="18" customHeight="1" x14ac:dyDescent="0.25">
      <c r="D128" s="7" t="s">
        <v>197</v>
      </c>
      <c r="G128" s="14">
        <f>-Financing!G12/1000</f>
        <v>0</v>
      </c>
      <c r="H128" s="14">
        <f>-Financing!H12/1000</f>
        <v>0</v>
      </c>
      <c r="I128" s="14">
        <f>-Financing!I12/1000</f>
        <v>-1</v>
      </c>
      <c r="J128" s="14">
        <f>-Financing!J12/1000</f>
        <v>0</v>
      </c>
      <c r="K128" s="14">
        <f>-Financing!K12/1000</f>
        <v>0</v>
      </c>
      <c r="L128" s="14">
        <f>-Financing!L12/1000</f>
        <v>-1</v>
      </c>
      <c r="M128" s="14">
        <f>-Financing!M12/1000</f>
        <v>0</v>
      </c>
      <c r="N128" s="14">
        <f>-Financing!N12/1000</f>
        <v>0</v>
      </c>
      <c r="O128" s="14">
        <f>-Financing!O12/1000</f>
        <v>-1</v>
      </c>
      <c r="P128" s="14">
        <f>-Financing!P12/1000</f>
        <v>0</v>
      </c>
      <c r="Q128" s="14">
        <f>-Financing!Q12/1000</f>
        <v>0</v>
      </c>
      <c r="R128" s="14">
        <f>-Financing!R12/1000</f>
        <v>-1</v>
      </c>
      <c r="AB128" s="14">
        <f>-Financing!AB12/1000</f>
        <v>0</v>
      </c>
      <c r="AC128" s="14">
        <f>-Financing!AC12/1000</f>
        <v>0</v>
      </c>
      <c r="AD128" s="14">
        <f>-Financing!AD12/1000</f>
        <v>-1</v>
      </c>
      <c r="AE128" s="14">
        <f>-Financing!AE12/1000</f>
        <v>0</v>
      </c>
      <c r="AF128" s="14">
        <f>-Financing!AF12/1000</f>
        <v>0</v>
      </c>
      <c r="AG128" s="14">
        <f>-Financing!AG12/1000</f>
        <v>-1</v>
      </c>
      <c r="AH128" s="14">
        <f>-Financing!AH12/1000</f>
        <v>0</v>
      </c>
      <c r="AI128" s="14">
        <f>-Financing!AI12/1000</f>
        <v>0</v>
      </c>
      <c r="AJ128" s="14">
        <f>-Financing!AJ12/1000</f>
        <v>-1</v>
      </c>
      <c r="AK128" s="14">
        <f>-Financing!AK12/1000</f>
        <v>0</v>
      </c>
      <c r="AL128" s="14">
        <f>-Financing!AL12/1000</f>
        <v>0</v>
      </c>
      <c r="AM128" s="14">
        <f>-Financing!AM12/1000</f>
        <v>-1</v>
      </c>
      <c r="AW128" s="14">
        <f>-Financing!AW12/1000</f>
        <v>0</v>
      </c>
      <c r="AX128" s="14">
        <f>-Financing!AX12/1000</f>
        <v>0</v>
      </c>
      <c r="AY128" s="14">
        <f>-Financing!AY12/1000</f>
        <v>-1</v>
      </c>
      <c r="AZ128" s="14">
        <f>-Financing!AZ12/1000</f>
        <v>0</v>
      </c>
      <c r="BA128" s="14">
        <f>-Financing!BA12/1000</f>
        <v>0</v>
      </c>
      <c r="BB128" s="14">
        <f>-Financing!BB12/1000</f>
        <v>-1</v>
      </c>
      <c r="BC128" s="14">
        <f>-Financing!BC12/1000</f>
        <v>0</v>
      </c>
      <c r="BD128" s="14">
        <f>-Financing!BD12/1000</f>
        <v>0</v>
      </c>
      <c r="BE128" s="14">
        <f>-Financing!BE12/1000</f>
        <v>-1</v>
      </c>
      <c r="BF128" s="14">
        <f>-Financing!BF12/1000</f>
        <v>0</v>
      </c>
      <c r="BG128" s="14">
        <f>-Financing!BG12/1000</f>
        <v>0</v>
      </c>
      <c r="BH128" s="14">
        <f>-Financing!BH12/1000</f>
        <v>-1</v>
      </c>
    </row>
    <row r="129" spans="3:67" ht="18" customHeight="1" x14ac:dyDescent="0.25">
      <c r="D129" s="7" t="s">
        <v>117</v>
      </c>
      <c r="G129" s="46">
        <v>0</v>
      </c>
      <c r="H129" s="46">
        <v>0</v>
      </c>
      <c r="I129" s="46">
        <v>0</v>
      </c>
      <c r="J129" s="46">
        <v>0</v>
      </c>
      <c r="K129" s="46">
        <v>0</v>
      </c>
      <c r="L129" s="46">
        <v>0</v>
      </c>
      <c r="M129" s="46">
        <v>0</v>
      </c>
      <c r="N129" s="46">
        <v>0</v>
      </c>
      <c r="O129" s="46">
        <v>0</v>
      </c>
      <c r="P129" s="46">
        <v>0</v>
      </c>
      <c r="Q129" s="46">
        <v>0</v>
      </c>
      <c r="R129" s="46">
        <v>0</v>
      </c>
      <c r="AB129" s="46">
        <v>0</v>
      </c>
      <c r="AC129" s="46">
        <v>0</v>
      </c>
      <c r="AD129" s="46">
        <v>0</v>
      </c>
      <c r="AE129" s="46">
        <v>0</v>
      </c>
      <c r="AF129" s="46">
        <v>0</v>
      </c>
      <c r="AG129" s="46">
        <v>0</v>
      </c>
      <c r="AH129" s="46">
        <v>0</v>
      </c>
      <c r="AI129" s="46">
        <v>0</v>
      </c>
      <c r="AJ129" s="46">
        <v>0</v>
      </c>
      <c r="AK129" s="46">
        <v>0</v>
      </c>
      <c r="AL129" s="46">
        <v>0</v>
      </c>
      <c r="AM129" s="46">
        <v>0</v>
      </c>
      <c r="AW129" s="46">
        <v>0</v>
      </c>
      <c r="AX129" s="46">
        <v>0</v>
      </c>
      <c r="AY129" s="46">
        <v>0</v>
      </c>
      <c r="AZ129" s="46">
        <v>0</v>
      </c>
      <c r="BA129" s="46">
        <v>0</v>
      </c>
      <c r="BB129" s="46">
        <v>0</v>
      </c>
      <c r="BC129" s="46">
        <v>0</v>
      </c>
      <c r="BD129" s="46">
        <v>0</v>
      </c>
      <c r="BE129" s="46">
        <v>0</v>
      </c>
      <c r="BF129" s="46">
        <v>0</v>
      </c>
      <c r="BG129" s="46">
        <v>0</v>
      </c>
      <c r="BH129" s="46">
        <v>0</v>
      </c>
    </row>
    <row r="130" spans="3:67" ht="18" customHeight="1" x14ac:dyDescent="0.25"/>
    <row r="131" spans="3:67" ht="18" customHeight="1" x14ac:dyDescent="0.25">
      <c r="D131" s="7" t="s">
        <v>179</v>
      </c>
      <c r="G131" s="14">
        <f>SUM(G126:G130)</f>
        <v>0</v>
      </c>
      <c r="H131" s="14">
        <f t="shared" ref="H131:R131" si="454">SUM(H126:H130)</f>
        <v>-0.53421553021334689</v>
      </c>
      <c r="I131" s="14">
        <f t="shared" si="454"/>
        <v>-0.53062601067291681</v>
      </c>
      <c r="J131" s="14">
        <f t="shared" si="454"/>
        <v>-0.58841805377518175</v>
      </c>
      <c r="K131" s="14">
        <f t="shared" si="454"/>
        <v>-0.67584198338218271</v>
      </c>
      <c r="L131" s="14">
        <f t="shared" si="454"/>
        <v>-0.6598428460319119</v>
      </c>
      <c r="M131" s="14">
        <f t="shared" si="454"/>
        <v>-0.66391712324711261</v>
      </c>
      <c r="N131" s="14">
        <f t="shared" si="454"/>
        <v>-0.79172494641272351</v>
      </c>
      <c r="O131" s="14">
        <f t="shared" si="454"/>
        <v>-0.80315957865345988</v>
      </c>
      <c r="P131" s="14">
        <f t="shared" si="454"/>
        <v>-0.87714565542226774</v>
      </c>
      <c r="Q131" s="14">
        <f t="shared" si="454"/>
        <v>-1.0031413146522246</v>
      </c>
      <c r="R131" s="14">
        <f t="shared" si="454"/>
        <v>-0.8971941188410274</v>
      </c>
      <c r="T131" s="14">
        <f t="shared" ref="T131" si="455">SUM(G131:I131)</f>
        <v>-1.0648415408862637</v>
      </c>
      <c r="U131" s="14">
        <f t="shared" ref="U131" si="456">SUM(J131:L131)</f>
        <v>-1.9241028831892764</v>
      </c>
      <c r="V131" s="14">
        <f t="shared" ref="V131" si="457">SUM(M131:O131)</f>
        <v>-2.258801648313296</v>
      </c>
      <c r="W131" s="14">
        <f t="shared" ref="W131" si="458">SUM(P131:R131)</f>
        <v>-2.7774810889155197</v>
      </c>
      <c r="X131" s="14"/>
      <c r="Y131" s="14">
        <f t="shared" ref="Y131" si="459">SUM(G131:R131)</f>
        <v>-8.0252271613043558</v>
      </c>
      <c r="AB131" s="14">
        <f t="shared" ref="AB131:AC131" si="460">SUM(AB126:AB130)</f>
        <v>-1.131171146421897</v>
      </c>
      <c r="AC131" s="14">
        <f t="shared" si="460"/>
        <v>-0.19089577877603006</v>
      </c>
      <c r="AD131" s="14">
        <f t="shared" ref="AD131" si="461">SUM(AD126:AD130)</f>
        <v>-1.4338189372855412</v>
      </c>
      <c r="AE131" s="14">
        <f t="shared" ref="AE131" si="462">SUM(AE126:AE130)</f>
        <v>8.0029304740279041</v>
      </c>
      <c r="AF131" s="14">
        <f t="shared" ref="AF131" si="463">SUM(AF126:AF130)</f>
        <v>-1.6318697648736125</v>
      </c>
      <c r="AG131" s="14">
        <f t="shared" ref="AG131" si="464">SUM(AG126:AG130)</f>
        <v>0.15299584483131179</v>
      </c>
      <c r="AH131" s="14">
        <f t="shared" ref="AH131" si="465">SUM(AH126:AH130)</f>
        <v>-1.9321163425024133</v>
      </c>
      <c r="AI131" s="14">
        <f t="shared" ref="AI131" si="466">SUM(AI126:AI130)</f>
        <v>-1.9634584711669887</v>
      </c>
      <c r="AJ131" s="14">
        <f t="shared" ref="AJ131" si="467">SUM(AJ126:AJ130)</f>
        <v>-6.9734301289154974</v>
      </c>
      <c r="AK131" s="14">
        <f t="shared" ref="AK131" si="468">SUM(AK126:AK130)</f>
        <v>-2.2486838808579486</v>
      </c>
      <c r="AL131" s="14">
        <f t="shared" ref="AL131" si="469">SUM(AL126:AL130)</f>
        <v>-2.3384202534963259</v>
      </c>
      <c r="AM131" s="14">
        <f t="shared" ref="AM131" si="470">SUM(AM126:AM130)</f>
        <v>-2.1807881883083611</v>
      </c>
      <c r="AO131" s="14">
        <f t="shared" ref="AO131" si="471">SUM(AB131:AD131)</f>
        <v>-2.7558858624834683</v>
      </c>
      <c r="AP131" s="14">
        <f t="shared" ref="AP131" si="472">SUM(AE131:AG131)</f>
        <v>6.5240565539856039</v>
      </c>
      <c r="AQ131" s="14">
        <f t="shared" ref="AQ131" si="473">SUM(AH131:AJ131)</f>
        <v>-10.869004942584899</v>
      </c>
      <c r="AR131" s="14">
        <f t="shared" ref="AR131" si="474">SUM(AK131:AM131)</f>
        <v>-6.767892322662636</v>
      </c>
      <c r="AS131" s="14"/>
      <c r="AT131" s="14">
        <f t="shared" ref="AT131" si="475">SUM(AB131:AM131)</f>
        <v>-13.868726573745398</v>
      </c>
      <c r="AW131" s="14">
        <f t="shared" ref="AW131" si="476">SUM(AW126:AW130)</f>
        <v>-1.597705533590517</v>
      </c>
      <c r="AX131" s="14">
        <f t="shared" ref="AX131" si="477">SUM(AX126:AX130)</f>
        <v>-1.3637504425364604</v>
      </c>
      <c r="AY131" s="14">
        <f t="shared" ref="AY131" si="478">SUM(AY126:AY130)</f>
        <v>-2.6506764134512633</v>
      </c>
      <c r="AZ131" s="14">
        <f t="shared" ref="AZ131" si="479">SUM(AZ126:AZ130)</f>
        <v>-2.8215912418154185</v>
      </c>
      <c r="BA131" s="14">
        <f t="shared" ref="BA131" si="480">SUM(BA126:BA130)</f>
        <v>-2.8831708840593637</v>
      </c>
      <c r="BB131" s="14">
        <f t="shared" ref="BB131" si="481">SUM(BB126:BB130)</f>
        <v>-2.8714573408830328</v>
      </c>
      <c r="BC131" s="14">
        <f t="shared" ref="BC131" si="482">SUM(BC126:BC130)</f>
        <v>-3.0276811445500935</v>
      </c>
      <c r="BD131" s="14">
        <f t="shared" ref="BD131" si="483">SUM(BD126:BD130)</f>
        <v>-3.0689334178933061</v>
      </c>
      <c r="BE131" s="14">
        <f t="shared" ref="BE131" si="484">SUM(BE126:BE130)</f>
        <v>-3.1074026494976716</v>
      </c>
      <c r="BF131" s="14">
        <f t="shared" ref="BF131" si="485">SUM(BF126:BF130)</f>
        <v>-3.3447555344768918</v>
      </c>
      <c r="BG131" s="14">
        <f t="shared" ref="BG131" si="486">SUM(BG126:BG130)</f>
        <v>-3.426190488428023</v>
      </c>
      <c r="BH131" s="14">
        <f t="shared" ref="BH131" si="487">SUM(BH126:BH130)</f>
        <v>-3.5955641596104835</v>
      </c>
      <c r="BJ131" s="14">
        <f t="shared" ref="BJ131" si="488">SUM(AW131:AY131)</f>
        <v>-5.6121323895782407</v>
      </c>
      <c r="BK131" s="14">
        <f t="shared" ref="BK131" si="489">SUM(AZ131:BB131)</f>
        <v>-8.5762194667578147</v>
      </c>
      <c r="BL131" s="14">
        <f t="shared" ref="BL131" si="490">SUM(BC131:BE131)</f>
        <v>-9.2040172119410713</v>
      </c>
      <c r="BM131" s="14">
        <f t="shared" ref="BM131" si="491">SUM(BF131:BH131)</f>
        <v>-10.366510182515398</v>
      </c>
      <c r="BN131" s="14"/>
      <c r="BO131" s="14">
        <f t="shared" ref="BO131" si="492">SUM(AW131:BH131)</f>
        <v>-33.758879250792525</v>
      </c>
    </row>
    <row r="132" spans="3:67" ht="18" customHeight="1" x14ac:dyDescent="0.25"/>
    <row r="133" spans="3:67" ht="18" customHeight="1" x14ac:dyDescent="0.25">
      <c r="C133" s="7" t="s">
        <v>127</v>
      </c>
      <c r="G133" s="46">
        <v>0</v>
      </c>
      <c r="H133" s="46">
        <v>0</v>
      </c>
      <c r="I133" s="46">
        <v>0</v>
      </c>
      <c r="J133" s="46">
        <v>0</v>
      </c>
      <c r="K133" s="46">
        <v>0</v>
      </c>
      <c r="L133" s="46">
        <v>0</v>
      </c>
      <c r="M133" s="46">
        <v>0</v>
      </c>
      <c r="N133" s="46">
        <v>0</v>
      </c>
      <c r="O133" s="46">
        <v>0</v>
      </c>
      <c r="P133" s="46">
        <v>0</v>
      </c>
      <c r="Q133" s="46">
        <v>0</v>
      </c>
      <c r="R133" s="46">
        <v>0</v>
      </c>
      <c r="T133" s="14">
        <f t="shared" ref="T133" si="493">SUM(G133:I133)</f>
        <v>0</v>
      </c>
      <c r="U133" s="14">
        <f t="shared" ref="U133" si="494">SUM(J133:L133)</f>
        <v>0</v>
      </c>
      <c r="V133" s="14">
        <f t="shared" ref="V133" si="495">SUM(M133:O133)</f>
        <v>0</v>
      </c>
      <c r="W133" s="14">
        <f t="shared" ref="W133" si="496">SUM(P133:R133)</f>
        <v>0</v>
      </c>
      <c r="X133" s="14"/>
      <c r="Y133" s="14">
        <f t="shared" ref="Y133" si="497">SUM(G133:R133)</f>
        <v>0</v>
      </c>
      <c r="AB133" s="46">
        <v>0</v>
      </c>
      <c r="AC133" s="46">
        <v>0</v>
      </c>
      <c r="AD133" s="46">
        <v>0</v>
      </c>
      <c r="AE133" s="46">
        <v>0</v>
      </c>
      <c r="AF133" s="46">
        <v>0</v>
      </c>
      <c r="AG133" s="46">
        <v>0</v>
      </c>
      <c r="AH133" s="46">
        <v>0</v>
      </c>
      <c r="AI133" s="46">
        <v>0</v>
      </c>
      <c r="AJ133" s="46">
        <v>0</v>
      </c>
      <c r="AK133" s="46">
        <v>0</v>
      </c>
      <c r="AL133" s="46">
        <v>0</v>
      </c>
      <c r="AM133" s="46">
        <v>0</v>
      </c>
      <c r="AO133" s="14">
        <f t="shared" ref="AO133" si="498">SUM(AB133:AD133)</f>
        <v>0</v>
      </c>
      <c r="AP133" s="14">
        <f t="shared" ref="AP133" si="499">SUM(AE133:AG133)</f>
        <v>0</v>
      </c>
      <c r="AQ133" s="14">
        <f t="shared" ref="AQ133" si="500">SUM(AH133:AJ133)</f>
        <v>0</v>
      </c>
      <c r="AR133" s="14">
        <f t="shared" ref="AR133" si="501">SUM(AK133:AM133)</f>
        <v>0</v>
      </c>
      <c r="AS133" s="14"/>
      <c r="AT133" s="14">
        <f t="shared" ref="AT133" si="502">SUM(AB133:AM133)</f>
        <v>0</v>
      </c>
      <c r="AW133" s="46">
        <v>0</v>
      </c>
      <c r="AX133" s="46">
        <v>0</v>
      </c>
      <c r="AY133" s="46">
        <v>0</v>
      </c>
      <c r="AZ133" s="46">
        <v>0</v>
      </c>
      <c r="BA133" s="46">
        <v>0</v>
      </c>
      <c r="BB133" s="46">
        <v>0</v>
      </c>
      <c r="BC133" s="46">
        <v>0</v>
      </c>
      <c r="BD133" s="46">
        <v>0</v>
      </c>
      <c r="BE133" s="46">
        <v>0</v>
      </c>
      <c r="BF133" s="46">
        <v>0</v>
      </c>
      <c r="BG133" s="46">
        <v>0</v>
      </c>
      <c r="BH133" s="46">
        <v>0</v>
      </c>
      <c r="BJ133" s="14">
        <f t="shared" ref="BJ133" si="503">SUM(AW133:AY133)</f>
        <v>0</v>
      </c>
      <c r="BK133" s="14">
        <f t="shared" ref="BK133" si="504">SUM(AZ133:BB133)</f>
        <v>0</v>
      </c>
      <c r="BL133" s="14">
        <f t="shared" ref="BL133" si="505">SUM(BC133:BE133)</f>
        <v>0</v>
      </c>
      <c r="BM133" s="14">
        <f t="shared" ref="BM133" si="506">SUM(BF133:BH133)</f>
        <v>0</v>
      </c>
      <c r="BN133" s="14"/>
      <c r="BO133" s="14">
        <f t="shared" ref="BO133" si="507">SUM(AW133:BH133)</f>
        <v>0</v>
      </c>
    </row>
    <row r="134" spans="3:67" ht="18" customHeight="1" x14ac:dyDescent="0.25"/>
    <row r="135" spans="3:67" ht="18" customHeight="1" x14ac:dyDescent="0.25">
      <c r="C135" s="7" t="s">
        <v>128</v>
      </c>
      <c r="G135" s="14">
        <f>SUM(G116,G123,G131,G133)</f>
        <v>1.0810333186933332</v>
      </c>
      <c r="H135" s="14">
        <f t="shared" ref="H135:R135" si="508">SUM(H116,H123,H131,H133)</f>
        <v>-1.4432899320127035E-14</v>
      </c>
      <c r="I135" s="14">
        <f t="shared" si="508"/>
        <v>-2.886579864025407E-15</v>
      </c>
      <c r="J135" s="14">
        <f t="shared" si="508"/>
        <v>-1.354472090042691E-14</v>
      </c>
      <c r="K135" s="14">
        <f t="shared" si="508"/>
        <v>6.4392935428259079E-15</v>
      </c>
      <c r="L135" s="14">
        <f t="shared" si="508"/>
        <v>7.9936057773011271E-15</v>
      </c>
      <c r="M135" s="14">
        <f t="shared" si="508"/>
        <v>-2.6645352591003757E-15</v>
      </c>
      <c r="N135" s="14">
        <f t="shared" si="508"/>
        <v>-9.6589403142388619E-15</v>
      </c>
      <c r="O135" s="14">
        <f t="shared" si="508"/>
        <v>-8.1046280797636427E-15</v>
      </c>
      <c r="P135" s="14">
        <f t="shared" si="508"/>
        <v>6.106226635438361E-15</v>
      </c>
      <c r="Q135" s="14">
        <f t="shared" si="508"/>
        <v>8.4376949871511897E-15</v>
      </c>
      <c r="R135" s="14">
        <f t="shared" si="508"/>
        <v>1.1102230246251565E-16</v>
      </c>
      <c r="AB135" s="14">
        <f t="shared" ref="AB135:AC135" si="509">SUM(AB116,AB123,AB131,AB133)</f>
        <v>-3.5527136788005009E-15</v>
      </c>
      <c r="AC135" s="14">
        <f t="shared" si="509"/>
        <v>2.3037127760971998E-15</v>
      </c>
      <c r="AD135" s="14">
        <f t="shared" ref="AD135:AM135" si="510">SUM(AD116,AD123,AD131,AD133)</f>
        <v>1.7763568394002505E-15</v>
      </c>
      <c r="AE135" s="14">
        <f t="shared" si="510"/>
        <v>-1.7763568394002505E-15</v>
      </c>
      <c r="AF135" s="14">
        <f t="shared" si="510"/>
        <v>-1.1546319456101628E-14</v>
      </c>
      <c r="AG135" s="14">
        <f t="shared" si="510"/>
        <v>4.4408920985006262E-16</v>
      </c>
      <c r="AH135" s="14">
        <f t="shared" si="510"/>
        <v>1.4654943925052066E-14</v>
      </c>
      <c r="AI135" s="14">
        <f t="shared" si="510"/>
        <v>1.2878587085651816E-14</v>
      </c>
      <c r="AJ135" s="14">
        <f t="shared" si="510"/>
        <v>0</v>
      </c>
      <c r="AK135" s="14">
        <f t="shared" si="510"/>
        <v>1.4654943925052066E-14</v>
      </c>
      <c r="AL135" s="14">
        <f t="shared" si="510"/>
        <v>-1.1990408665951691E-14</v>
      </c>
      <c r="AM135" s="14">
        <f t="shared" si="510"/>
        <v>8.4376949871511897E-15</v>
      </c>
      <c r="AW135" s="14">
        <f t="shared" ref="AW135:BH135" si="511">SUM(AW116,AW123,AW131,AW133)</f>
        <v>-4.8849813083506888E-15</v>
      </c>
      <c r="AX135" s="14">
        <f t="shared" si="511"/>
        <v>-3.1086244689504383E-15</v>
      </c>
      <c r="AY135" s="14">
        <f t="shared" si="511"/>
        <v>-1.1546319456101628E-14</v>
      </c>
      <c r="AZ135" s="14">
        <f t="shared" si="511"/>
        <v>1.1102230246251565E-14</v>
      </c>
      <c r="BA135" s="14">
        <f t="shared" si="511"/>
        <v>-8.4376949871511897E-15</v>
      </c>
      <c r="BB135" s="14">
        <f t="shared" si="511"/>
        <v>-4.4408920985006262E-16</v>
      </c>
      <c r="BC135" s="14">
        <f t="shared" si="511"/>
        <v>1.3322676295501878E-15</v>
      </c>
      <c r="BD135" s="14">
        <f t="shared" si="511"/>
        <v>-7.1054273576010019E-15</v>
      </c>
      <c r="BE135" s="14">
        <f t="shared" si="511"/>
        <v>-4.4408920985006262E-16</v>
      </c>
      <c r="BF135" s="14">
        <f t="shared" si="511"/>
        <v>-4.8849813083506888E-15</v>
      </c>
      <c r="BG135" s="14">
        <f t="shared" si="511"/>
        <v>-5.773159728050814E-15</v>
      </c>
      <c r="BH135" s="14">
        <f t="shared" si="511"/>
        <v>1.1546319456101628E-14</v>
      </c>
    </row>
    <row r="136" spans="3:67" ht="18" customHeight="1" x14ac:dyDescent="0.25"/>
    <row r="137" spans="3:67" ht="18" customHeight="1" x14ac:dyDescent="0.25">
      <c r="D137" s="7" t="s">
        <v>181</v>
      </c>
      <c r="G137" s="14">
        <f>SUM(G116,G123,G127:G129,G133)</f>
        <v>1.0810333186933332</v>
      </c>
      <c r="H137" s="14">
        <f t="shared" ref="H137:R137" si="512">SUM(H116,H123,H127:H129,H133)</f>
        <v>0.53421553021333246</v>
      </c>
      <c r="I137" s="14">
        <f t="shared" si="512"/>
        <v>-0.46937398932708607</v>
      </c>
      <c r="J137" s="14">
        <f t="shared" si="512"/>
        <v>0.5884180537751682</v>
      </c>
      <c r="K137" s="14">
        <f t="shared" si="512"/>
        <v>0.67584198338218915</v>
      </c>
      <c r="L137" s="14">
        <f t="shared" si="512"/>
        <v>-0.34015715396808011</v>
      </c>
      <c r="M137" s="14">
        <f t="shared" si="512"/>
        <v>0.66391712324710994</v>
      </c>
      <c r="N137" s="14">
        <f t="shared" si="512"/>
        <v>0.79172494641271385</v>
      </c>
      <c r="O137" s="14">
        <f t="shared" si="512"/>
        <v>-0.19684042134654822</v>
      </c>
      <c r="P137" s="14">
        <f t="shared" si="512"/>
        <v>0.87714565542227385</v>
      </c>
      <c r="Q137" s="14">
        <f t="shared" si="512"/>
        <v>1.003141314652233</v>
      </c>
      <c r="R137" s="14">
        <f t="shared" si="512"/>
        <v>-0.10280588115897249</v>
      </c>
      <c r="T137" s="14">
        <f t="shared" ref="T137" si="513">SUM(G137:I137)</f>
        <v>1.1458748595795796</v>
      </c>
      <c r="U137" s="14">
        <f t="shared" ref="U137" si="514">SUM(J137:L137)</f>
        <v>0.92410288318927725</v>
      </c>
      <c r="V137" s="14">
        <f t="shared" ref="V137" si="515">SUM(M137:O137)</f>
        <v>1.2588016483132756</v>
      </c>
      <c r="W137" s="14">
        <f t="shared" ref="W137" si="516">SUM(P137:R137)</f>
        <v>1.7774810889155344</v>
      </c>
      <c r="X137" s="14"/>
      <c r="Y137" s="14">
        <f t="shared" ref="Y137" si="517">SUM(G137:R137)</f>
        <v>5.1062604799976663</v>
      </c>
      <c r="AB137" s="14">
        <f>SUM(AB116,AB123,AB127:AB129,AB133)</f>
        <v>1.1311711464218934</v>
      </c>
      <c r="AC137" s="14">
        <f t="shared" ref="AC137:AM137" si="518">SUM(AC116,AC123,AC127:AC129,AC133)</f>
        <v>0.19089577877603237</v>
      </c>
      <c r="AD137" s="14">
        <f t="shared" si="518"/>
        <v>0.43381893728554299</v>
      </c>
      <c r="AE137" s="14">
        <f t="shared" si="518"/>
        <v>-8.0029304740279059</v>
      </c>
      <c r="AF137" s="14">
        <f t="shared" si="518"/>
        <v>1.6318697648736009</v>
      </c>
      <c r="AG137" s="14">
        <f t="shared" si="518"/>
        <v>-1.1529958448313113</v>
      </c>
      <c r="AH137" s="14">
        <f t="shared" si="518"/>
        <v>1.9321163425024279</v>
      </c>
      <c r="AI137" s="14">
        <f t="shared" si="518"/>
        <v>1.9634584711670016</v>
      </c>
      <c r="AJ137" s="14">
        <f t="shared" si="518"/>
        <v>5.9734301289154974</v>
      </c>
      <c r="AK137" s="14">
        <f t="shared" si="518"/>
        <v>2.2486838808579632</v>
      </c>
      <c r="AL137" s="14">
        <f t="shared" si="518"/>
        <v>2.3384202534963139</v>
      </c>
      <c r="AM137" s="14">
        <f t="shared" si="518"/>
        <v>1.1807881883083695</v>
      </c>
      <c r="AO137" s="14">
        <f t="shared" ref="AO137" si="519">SUM(AB137:AD137)</f>
        <v>1.7558858624834688</v>
      </c>
      <c r="AP137" s="14">
        <f t="shared" ref="AP137" si="520">SUM(AE137:AG137)</f>
        <v>-7.5240565539856163</v>
      </c>
      <c r="AQ137" s="14">
        <f t="shared" ref="AQ137" si="521">SUM(AH137:AJ137)</f>
        <v>9.869004942584926</v>
      </c>
      <c r="AR137" s="14">
        <f t="shared" ref="AR137" si="522">SUM(AK137:AM137)</f>
        <v>5.7678923226626466</v>
      </c>
      <c r="AS137" s="14"/>
      <c r="AT137" s="14">
        <f t="shared" ref="AT137" si="523">SUM(AB137:AM137)</f>
        <v>9.8687265737454268</v>
      </c>
      <c r="AW137" s="14">
        <f>SUM(AW116,AW123,AW127:AW129,AW133)</f>
        <v>1.5977055335905122</v>
      </c>
      <c r="AX137" s="14">
        <f t="shared" ref="AX137:BH137" si="524">SUM(AX116,AX123,AX127:AX129,AX133)</f>
        <v>1.3637504425364573</v>
      </c>
      <c r="AY137" s="14">
        <f t="shared" si="524"/>
        <v>1.6506764134512517</v>
      </c>
      <c r="AZ137" s="14">
        <f t="shared" si="524"/>
        <v>2.8215912418154296</v>
      </c>
      <c r="BA137" s="14">
        <f t="shared" si="524"/>
        <v>2.8831708840593553</v>
      </c>
      <c r="BB137" s="14">
        <f t="shared" si="524"/>
        <v>1.8714573408830324</v>
      </c>
      <c r="BC137" s="14">
        <f t="shared" si="524"/>
        <v>3.0276811445500948</v>
      </c>
      <c r="BD137" s="14">
        <f t="shared" si="524"/>
        <v>3.068933417893299</v>
      </c>
      <c r="BE137" s="14">
        <f t="shared" si="524"/>
        <v>2.1074026494976712</v>
      </c>
      <c r="BF137" s="14">
        <f t="shared" si="524"/>
        <v>3.3447555344768869</v>
      </c>
      <c r="BG137" s="14">
        <f t="shared" si="524"/>
        <v>3.4261904884280172</v>
      </c>
      <c r="BH137" s="14">
        <f t="shared" si="524"/>
        <v>2.595564159610495</v>
      </c>
      <c r="BJ137" s="14">
        <f t="shared" ref="BJ137" si="525">SUM(AW137:AY137)</f>
        <v>4.6121323895782211</v>
      </c>
      <c r="BK137" s="14">
        <f t="shared" ref="BK137" si="526">SUM(AZ137:BB137)</f>
        <v>7.5762194667578173</v>
      </c>
      <c r="BL137" s="14">
        <f t="shared" ref="BL137" si="527">SUM(BC137:BE137)</f>
        <v>8.2040172119410641</v>
      </c>
      <c r="BM137" s="14">
        <f t="shared" ref="BM137" si="528">SUM(BF137:BH137)</f>
        <v>9.3665101825153982</v>
      </c>
      <c r="BN137" s="14"/>
      <c r="BO137" s="14">
        <f t="shared" ref="BO137" si="529">SUM(AW137:BH137)</f>
        <v>29.758879250792496</v>
      </c>
    </row>
    <row r="138" spans="3:67" ht="18" customHeight="1" x14ac:dyDescent="0.25"/>
    <row r="139" spans="3:67" ht="18" customHeight="1" x14ac:dyDescent="0.25"/>
    <row r="140" spans="3:67" ht="18" customHeight="1" x14ac:dyDescent="0.25"/>
    <row r="141" spans="3:67" ht="18" customHeight="1" x14ac:dyDescent="0.25"/>
    <row r="142" spans="3:67" ht="18" customHeight="1" x14ac:dyDescent="0.25"/>
  </sheetData>
  <pageMargins left="0.25" right="0.25" top="0.5" bottom="0.5" header="0.25" footer="0.25"/>
  <pageSetup scale="58" fitToHeight="0" orientation="landscape" r:id="rId1"/>
  <headerFooter>
    <oddFooter>&amp;L&amp;10&amp;F&amp;C&amp;10Page &amp;P of &amp;N&amp;R&amp;10&amp;D</oddFooter>
  </headerFooter>
  <rowBreaks count="2" manualBreakCount="2">
    <brk id="52" max="67" man="1"/>
    <brk id="96" max="67" man="1"/>
  </rowBreaks>
  <colBreaks count="2" manualBreakCount="2">
    <brk id="26" max="30" man="1"/>
    <brk id="47" max="30" man="1"/>
  </colBreak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66FFFF"/>
  </sheetPr>
  <dimension ref="A1:BP128"/>
  <sheetViews>
    <sheetView zoomScale="70" zoomScaleNormal="70" workbookViewId="0">
      <pane xSplit="5" ySplit="3" topLeftCell="AC38" activePane="bottomRight" state="frozen"/>
      <selection activeCell="V1" sqref="V1:V1048576"/>
      <selection pane="topRight" activeCell="V1" sqref="V1:V1048576"/>
      <selection pane="bottomLeft" activeCell="V1" sqref="V1:V1048576"/>
      <selection pane="bottomRight" activeCell="AT25" sqref="AT25"/>
    </sheetView>
  </sheetViews>
  <sheetFormatPr defaultColWidth="10.625" defaultRowHeight="15.75" customHeight="1" x14ac:dyDescent="0.25"/>
  <cols>
    <col min="1" max="4" width="2.625" style="95" customWidth="1"/>
    <col min="5" max="5" width="20.625" style="95" customWidth="1"/>
    <col min="6" max="6" width="2.625" style="95" customWidth="1"/>
    <col min="7" max="18" width="10.625" style="95"/>
    <col min="19" max="19" width="2.625" style="95" customWidth="1"/>
    <col min="20" max="23" width="10.625" style="95"/>
    <col min="24" max="24" width="2.625" style="95" customWidth="1"/>
    <col min="25" max="25" width="10.625" style="95"/>
    <col min="26" max="27" width="2.625" style="95" customWidth="1"/>
    <col min="28" max="39" width="10.625" style="95"/>
    <col min="40" max="40" width="2.625" style="95" customWidth="1"/>
    <col min="41" max="44" width="10.625" style="95"/>
    <col min="45" max="45" width="2.625" style="95" customWidth="1"/>
    <col min="46" max="46" width="10.625" style="95"/>
    <col min="47" max="48" width="2.625" style="95" customWidth="1"/>
    <col min="49" max="60" width="10.625" style="95"/>
    <col min="61" max="61" width="2.625" style="95" customWidth="1"/>
    <col min="62" max="65" width="10.625" style="95"/>
    <col min="66" max="66" width="2.625" style="95" customWidth="1"/>
    <col min="67" max="67" width="10.625" style="95"/>
    <col min="68" max="69" width="2.625" style="95" customWidth="1"/>
    <col min="70" max="16384" width="10.625" style="95"/>
  </cols>
  <sheetData>
    <row r="1" spans="1:67" ht="18" customHeight="1" x14ac:dyDescent="0.25">
      <c r="A1" s="94" t="str">
        <f ca="1">RIGHT(CELL("filename",$A$1),LEN(CELL("filename",$A$1))-FIND("]",CELL("filename",$A$1)))</f>
        <v>Clavin</v>
      </c>
    </row>
    <row r="2" spans="1:67" ht="18" customHeight="1" x14ac:dyDescent="0.25"/>
    <row r="3" spans="1:67" ht="18" customHeight="1" x14ac:dyDescent="0.25">
      <c r="B3" s="95" t="s">
        <v>8</v>
      </c>
      <c r="G3" s="96">
        <f t="shared" ref="G3:R3" si="0">INDEX(Months,G$4)</f>
        <v>41275</v>
      </c>
      <c r="H3" s="96">
        <f t="shared" si="0"/>
        <v>41306</v>
      </c>
      <c r="I3" s="96">
        <f t="shared" si="0"/>
        <v>41334</v>
      </c>
      <c r="J3" s="96">
        <f t="shared" si="0"/>
        <v>41365</v>
      </c>
      <c r="K3" s="96">
        <f t="shared" si="0"/>
        <v>41395</v>
      </c>
      <c r="L3" s="96">
        <f t="shared" si="0"/>
        <v>41426</v>
      </c>
      <c r="M3" s="96">
        <f t="shared" si="0"/>
        <v>41456</v>
      </c>
      <c r="N3" s="96">
        <f t="shared" si="0"/>
        <v>41487</v>
      </c>
      <c r="O3" s="96">
        <f t="shared" si="0"/>
        <v>41518</v>
      </c>
      <c r="P3" s="96">
        <f t="shared" si="0"/>
        <v>41548</v>
      </c>
      <c r="Q3" s="96">
        <f t="shared" si="0"/>
        <v>41579</v>
      </c>
      <c r="R3" s="96">
        <f t="shared" si="0"/>
        <v>41609</v>
      </c>
      <c r="T3" s="97" t="str">
        <f>"1Q"&amp;TEXT(R3,"yy")</f>
        <v>1Q13</v>
      </c>
      <c r="U3" s="97" t="str">
        <f>"2Q"&amp;TEXT(R3,"yy")</f>
        <v>2Q13</v>
      </c>
      <c r="V3" s="97" t="str">
        <f>"3Q"&amp;TEXT(R3,"yy")</f>
        <v>3Q13</v>
      </c>
      <c r="W3" s="97" t="str">
        <f>"4Q"&amp;TEXT(R3,"yy")</f>
        <v>4Q13</v>
      </c>
      <c r="Y3" s="97" t="str">
        <f>"FY"&amp;TEXT(R3,"yy")</f>
        <v>FY13</v>
      </c>
      <c r="AB3" s="96">
        <f t="shared" ref="AB3:AM3" si="1">INDEX(Months,AB$4)</f>
        <v>41640</v>
      </c>
      <c r="AC3" s="96">
        <f t="shared" si="1"/>
        <v>41671</v>
      </c>
      <c r="AD3" s="96">
        <f t="shared" si="1"/>
        <v>41699</v>
      </c>
      <c r="AE3" s="96">
        <f t="shared" si="1"/>
        <v>41730</v>
      </c>
      <c r="AF3" s="96">
        <f t="shared" si="1"/>
        <v>41760</v>
      </c>
      <c r="AG3" s="96">
        <f t="shared" si="1"/>
        <v>41791</v>
      </c>
      <c r="AH3" s="96">
        <f t="shared" si="1"/>
        <v>41821</v>
      </c>
      <c r="AI3" s="96">
        <f t="shared" si="1"/>
        <v>41852</v>
      </c>
      <c r="AJ3" s="96">
        <f t="shared" si="1"/>
        <v>41883</v>
      </c>
      <c r="AK3" s="96">
        <f t="shared" si="1"/>
        <v>41913</v>
      </c>
      <c r="AL3" s="96">
        <f t="shared" si="1"/>
        <v>41944</v>
      </c>
      <c r="AM3" s="96">
        <f t="shared" si="1"/>
        <v>41974</v>
      </c>
      <c r="AO3" s="97" t="str">
        <f>"1Q"&amp;TEXT(AM3,"yy")</f>
        <v>1Q14</v>
      </c>
      <c r="AP3" s="97" t="str">
        <f>"2Q"&amp;TEXT(AM3,"yy")</f>
        <v>2Q14</v>
      </c>
      <c r="AQ3" s="97" t="str">
        <f>"3Q"&amp;TEXT(AM3,"yy")</f>
        <v>3Q14</v>
      </c>
      <c r="AR3" s="97" t="str">
        <f>"4Q"&amp;TEXT(AM3,"yy")</f>
        <v>4Q14</v>
      </c>
      <c r="AT3" s="97" t="str">
        <f>"FY"&amp;TEXT(AM3,"yy")</f>
        <v>FY14</v>
      </c>
      <c r="AW3" s="96">
        <f t="shared" ref="AW3:BH3" si="2">INDEX(Months,AW$4)</f>
        <v>42005</v>
      </c>
      <c r="AX3" s="96">
        <f t="shared" si="2"/>
        <v>42036</v>
      </c>
      <c r="AY3" s="96">
        <f t="shared" si="2"/>
        <v>42064</v>
      </c>
      <c r="AZ3" s="96">
        <f t="shared" si="2"/>
        <v>42095</v>
      </c>
      <c r="BA3" s="96">
        <f t="shared" si="2"/>
        <v>42125</v>
      </c>
      <c r="BB3" s="96">
        <f t="shared" si="2"/>
        <v>42156</v>
      </c>
      <c r="BC3" s="96">
        <f t="shared" si="2"/>
        <v>42186</v>
      </c>
      <c r="BD3" s="96">
        <f t="shared" si="2"/>
        <v>42217</v>
      </c>
      <c r="BE3" s="96">
        <f t="shared" si="2"/>
        <v>42248</v>
      </c>
      <c r="BF3" s="96">
        <f t="shared" si="2"/>
        <v>42278</v>
      </c>
      <c r="BG3" s="96">
        <f t="shared" si="2"/>
        <v>42309</v>
      </c>
      <c r="BH3" s="96">
        <f t="shared" si="2"/>
        <v>42339</v>
      </c>
      <c r="BJ3" s="97" t="str">
        <f>"1Q"&amp;TEXT(BH3,"yy")</f>
        <v>1Q15</v>
      </c>
      <c r="BK3" s="97" t="str">
        <f>"2Q"&amp;TEXT(BH3,"yy")</f>
        <v>2Q15</v>
      </c>
      <c r="BL3" s="97" t="str">
        <f>"3Q"&amp;TEXT(BH3,"yy")</f>
        <v>3Q15</v>
      </c>
      <c r="BM3" s="97" t="str">
        <f>"4Q"&amp;TEXT(BH3,"yy")</f>
        <v>4Q15</v>
      </c>
      <c r="BO3" s="97" t="str">
        <f>"FY"&amp;TEXT(BH3,"yy")</f>
        <v>FY15</v>
      </c>
    </row>
    <row r="4" spans="1:67" s="98" customFormat="1" ht="18" customHeight="1" x14ac:dyDescent="0.25">
      <c r="B4" s="99" t="s">
        <v>9</v>
      </c>
      <c r="G4" s="100">
        <v>1</v>
      </c>
      <c r="H4" s="100">
        <v>2</v>
      </c>
      <c r="I4" s="100">
        <v>3</v>
      </c>
      <c r="J4" s="100">
        <v>4</v>
      </c>
      <c r="K4" s="100">
        <v>5</v>
      </c>
      <c r="L4" s="100">
        <v>6</v>
      </c>
      <c r="M4" s="100">
        <v>7</v>
      </c>
      <c r="N4" s="100">
        <v>8</v>
      </c>
      <c r="O4" s="100">
        <v>9</v>
      </c>
      <c r="P4" s="100">
        <v>10</v>
      </c>
      <c r="Q4" s="100">
        <v>11</v>
      </c>
      <c r="R4" s="100">
        <v>12</v>
      </c>
      <c r="AB4" s="100">
        <v>13</v>
      </c>
      <c r="AC4" s="100">
        <v>14</v>
      </c>
      <c r="AD4" s="100">
        <v>15</v>
      </c>
      <c r="AE4" s="100">
        <v>16</v>
      </c>
      <c r="AF4" s="100">
        <v>17</v>
      </c>
      <c r="AG4" s="100">
        <v>18</v>
      </c>
      <c r="AH4" s="100">
        <v>19</v>
      </c>
      <c r="AI4" s="100">
        <v>20</v>
      </c>
      <c r="AJ4" s="100">
        <v>21</v>
      </c>
      <c r="AK4" s="100">
        <v>22</v>
      </c>
      <c r="AL4" s="100">
        <v>23</v>
      </c>
      <c r="AM4" s="100">
        <v>24</v>
      </c>
      <c r="AW4" s="100">
        <v>25</v>
      </c>
      <c r="AX4" s="100">
        <v>26</v>
      </c>
      <c r="AY4" s="100">
        <v>27</v>
      </c>
      <c r="AZ4" s="100">
        <v>28</v>
      </c>
      <c r="BA4" s="100">
        <v>29</v>
      </c>
      <c r="BB4" s="100">
        <v>30</v>
      </c>
      <c r="BC4" s="100">
        <v>31</v>
      </c>
      <c r="BD4" s="100">
        <v>32</v>
      </c>
      <c r="BE4" s="100">
        <v>33</v>
      </c>
      <c r="BF4" s="100">
        <v>34</v>
      </c>
      <c r="BG4" s="100">
        <v>35</v>
      </c>
      <c r="BH4" s="100">
        <v>36</v>
      </c>
    </row>
    <row r="5" spans="1:67" ht="18" customHeight="1" x14ac:dyDescent="0.25"/>
    <row r="6" spans="1:67" s="136" customFormat="1" ht="18" hidden="1" customHeight="1" x14ac:dyDescent="0.25">
      <c r="B6" s="136" t="str">
        <f ca="1">"Key Values - "&amp;$A$1</f>
        <v>Key Values - Clavin</v>
      </c>
    </row>
    <row r="7" spans="1:67" s="136" customFormat="1" ht="18" hidden="1" customHeight="1" x14ac:dyDescent="0.25">
      <c r="C7" s="136" t="s">
        <v>37</v>
      </c>
      <c r="G7" s="137">
        <f t="shared" ref="G7:R7" si="3">INDEX(G23:G26,$C$13)</f>
        <v>17980</v>
      </c>
      <c r="H7" s="137">
        <f t="shared" si="3"/>
        <v>18140</v>
      </c>
      <c r="I7" s="137">
        <f t="shared" si="3"/>
        <v>18260</v>
      </c>
      <c r="J7" s="137">
        <f t="shared" si="3"/>
        <v>18370</v>
      </c>
      <c r="K7" s="137">
        <f t="shared" si="3"/>
        <v>18530</v>
      </c>
      <c r="L7" s="137">
        <f t="shared" si="3"/>
        <v>18710</v>
      </c>
      <c r="M7" s="137">
        <f t="shared" si="3"/>
        <v>18890</v>
      </c>
      <c r="N7" s="137">
        <f t="shared" si="3"/>
        <v>19000</v>
      </c>
      <c r="O7" s="137">
        <f t="shared" si="3"/>
        <v>19180</v>
      </c>
      <c r="P7" s="137">
        <f t="shared" si="3"/>
        <v>19330</v>
      </c>
      <c r="Q7" s="137">
        <f t="shared" si="3"/>
        <v>19490</v>
      </c>
      <c r="R7" s="137">
        <f t="shared" si="3"/>
        <v>19680</v>
      </c>
      <c r="T7" s="137">
        <f t="shared" ref="T7" si="4">SUM(G7:I7)</f>
        <v>54380</v>
      </c>
      <c r="U7" s="137">
        <f t="shared" ref="U7" si="5">SUM(J7:L7)</f>
        <v>55610</v>
      </c>
      <c r="V7" s="137">
        <f t="shared" ref="V7" si="6">SUM(M7:O7)</f>
        <v>57070</v>
      </c>
      <c r="W7" s="137">
        <f t="shared" ref="W7" si="7">SUM(P7:R7)</f>
        <v>58500</v>
      </c>
      <c r="X7" s="137"/>
      <c r="Y7" s="137">
        <f t="shared" ref="Y7" si="8">SUM(G7:R7)</f>
        <v>225560</v>
      </c>
      <c r="AB7" s="137">
        <f t="shared" ref="AB7:AM7" si="9">INDEX(AB23:AB26,$C$13)</f>
        <v>20120</v>
      </c>
      <c r="AC7" s="137">
        <f t="shared" si="9"/>
        <v>19990</v>
      </c>
      <c r="AD7" s="137">
        <f t="shared" si="9"/>
        <v>20160</v>
      </c>
      <c r="AE7" s="137">
        <f t="shared" si="9"/>
        <v>20170</v>
      </c>
      <c r="AF7" s="137">
        <f t="shared" si="9"/>
        <v>20240</v>
      </c>
      <c r="AG7" s="137">
        <f t="shared" si="9"/>
        <v>20320</v>
      </c>
      <c r="AH7" s="137">
        <f t="shared" si="9"/>
        <v>20420</v>
      </c>
      <c r="AI7" s="137">
        <f t="shared" si="9"/>
        <v>20520</v>
      </c>
      <c r="AJ7" s="137">
        <f t="shared" si="9"/>
        <v>20620</v>
      </c>
      <c r="AK7" s="137">
        <f t="shared" si="9"/>
        <v>20740</v>
      </c>
      <c r="AL7" s="137">
        <f t="shared" si="9"/>
        <v>20870</v>
      </c>
      <c r="AM7" s="137">
        <f t="shared" si="9"/>
        <v>20990</v>
      </c>
      <c r="AO7" s="137">
        <f t="shared" ref="AO7" si="10">SUM(AB7:AD7)</f>
        <v>60270</v>
      </c>
      <c r="AP7" s="137">
        <f t="shared" ref="AP7" si="11">SUM(AE7:AG7)</f>
        <v>60730</v>
      </c>
      <c r="AQ7" s="137">
        <f t="shared" ref="AQ7" si="12">SUM(AH7:AJ7)</f>
        <v>61560</v>
      </c>
      <c r="AR7" s="137">
        <f t="shared" ref="AR7" si="13">SUM(AK7:AM7)</f>
        <v>62600</v>
      </c>
      <c r="AS7" s="137"/>
      <c r="AT7" s="137">
        <f t="shared" ref="AT7" si="14">SUM(AB7:AM7)</f>
        <v>245160</v>
      </c>
      <c r="AW7" s="137">
        <f t="shared" ref="AW7:BH7" si="15">INDEX(AW23:AW26,$C$13)</f>
        <v>21390</v>
      </c>
      <c r="AX7" s="137">
        <f t="shared" si="15"/>
        <v>21470</v>
      </c>
      <c r="AY7" s="137">
        <f t="shared" si="15"/>
        <v>21500</v>
      </c>
      <c r="AZ7" s="137">
        <f t="shared" si="15"/>
        <v>21580</v>
      </c>
      <c r="BA7" s="137">
        <f t="shared" si="15"/>
        <v>21660</v>
      </c>
      <c r="BB7" s="137">
        <f t="shared" si="15"/>
        <v>21740</v>
      </c>
      <c r="BC7" s="137">
        <f t="shared" si="15"/>
        <v>21850</v>
      </c>
      <c r="BD7" s="137">
        <f t="shared" si="15"/>
        <v>21950</v>
      </c>
      <c r="BE7" s="137">
        <f t="shared" si="15"/>
        <v>22060</v>
      </c>
      <c r="BF7" s="137">
        <f t="shared" si="15"/>
        <v>22190</v>
      </c>
      <c r="BG7" s="137">
        <f t="shared" si="15"/>
        <v>22330</v>
      </c>
      <c r="BH7" s="137">
        <f t="shared" si="15"/>
        <v>22460</v>
      </c>
      <c r="BJ7" s="137">
        <f t="shared" ref="BJ7" si="16">SUM(AW7:AY7)</f>
        <v>64360</v>
      </c>
      <c r="BK7" s="137">
        <f t="shared" ref="BK7" si="17">SUM(AZ7:BB7)</f>
        <v>64980</v>
      </c>
      <c r="BL7" s="137">
        <f t="shared" ref="BL7" si="18">SUM(BC7:BE7)</f>
        <v>65860</v>
      </c>
      <c r="BM7" s="137">
        <f t="shared" ref="BM7" si="19">SUM(BF7:BH7)</f>
        <v>66980</v>
      </c>
      <c r="BN7" s="137"/>
      <c r="BO7" s="137">
        <f t="shared" ref="BO7" si="20">SUM(AW7:BH7)</f>
        <v>262180</v>
      </c>
    </row>
    <row r="8" spans="1:67" s="136" customFormat="1" ht="18" hidden="1" customHeight="1" x14ac:dyDescent="0.25">
      <c r="D8" s="136" t="s">
        <v>260</v>
      </c>
      <c r="G8" s="138">
        <f t="shared" ref="G8:R8" si="21">INDEX(G29:G32,$C$14)</f>
        <v>480.53392658509455</v>
      </c>
      <c r="H8" s="138">
        <f t="shared" si="21"/>
        <v>480.26460859977948</v>
      </c>
      <c r="I8" s="138">
        <f t="shared" si="21"/>
        <v>481.05147864184011</v>
      </c>
      <c r="J8" s="138">
        <f t="shared" si="21"/>
        <v>482.09036472509524</v>
      </c>
      <c r="K8" s="138">
        <f t="shared" si="21"/>
        <v>481.81327576902322</v>
      </c>
      <c r="L8" s="138">
        <f t="shared" si="21"/>
        <v>481.02618920363443</v>
      </c>
      <c r="M8" s="138">
        <f t="shared" si="21"/>
        <v>480.25410269984121</v>
      </c>
      <c r="N8" s="138">
        <f t="shared" si="21"/>
        <v>481.26315789473682</v>
      </c>
      <c r="O8" s="138">
        <f t="shared" si="21"/>
        <v>480.50052137643377</v>
      </c>
      <c r="P8" s="138">
        <f t="shared" si="21"/>
        <v>480.49663735126745</v>
      </c>
      <c r="Q8" s="138">
        <f t="shared" si="21"/>
        <v>480.2462801436634</v>
      </c>
      <c r="R8" s="138">
        <f t="shared" si="21"/>
        <v>479.26829268292681</v>
      </c>
      <c r="S8" s="138"/>
      <c r="T8" s="138"/>
      <c r="U8" s="138"/>
      <c r="V8" s="138"/>
      <c r="W8" s="138"/>
      <c r="X8" s="138"/>
      <c r="Y8" s="138"/>
      <c r="AB8" s="138">
        <f t="shared" ref="AB8:AM8" si="22">INDEX(AB29:AB32,$C$14)</f>
        <v>516.94831013916496</v>
      </c>
      <c r="AC8" s="138">
        <f t="shared" si="22"/>
        <v>526.36318159079542</v>
      </c>
      <c r="AD8" s="138">
        <f t="shared" si="22"/>
        <v>518.45238095238096</v>
      </c>
      <c r="AE8" s="138">
        <f t="shared" si="22"/>
        <v>520</v>
      </c>
      <c r="AF8" s="138">
        <f t="shared" si="22"/>
        <v>520</v>
      </c>
      <c r="AG8" s="138">
        <f t="shared" si="22"/>
        <v>520</v>
      </c>
      <c r="AH8" s="138">
        <f t="shared" si="22"/>
        <v>520</v>
      </c>
      <c r="AI8" s="138">
        <f t="shared" si="22"/>
        <v>520</v>
      </c>
      <c r="AJ8" s="138">
        <f t="shared" si="22"/>
        <v>520</v>
      </c>
      <c r="AK8" s="138">
        <f t="shared" si="22"/>
        <v>520</v>
      </c>
      <c r="AL8" s="138">
        <f t="shared" si="22"/>
        <v>520</v>
      </c>
      <c r="AM8" s="138">
        <f t="shared" si="22"/>
        <v>520</v>
      </c>
      <c r="AN8" s="138"/>
      <c r="AO8" s="138"/>
      <c r="AP8" s="138"/>
      <c r="AQ8" s="138"/>
      <c r="AR8" s="138"/>
      <c r="AS8" s="138"/>
      <c r="AT8" s="138"/>
      <c r="AW8" s="138">
        <f t="shared" ref="AW8:BH8" si="23">INDEX(AW29:AW32,$C$14)</f>
        <v>560</v>
      </c>
      <c r="AX8" s="138">
        <f t="shared" si="23"/>
        <v>560</v>
      </c>
      <c r="AY8" s="138">
        <f t="shared" si="23"/>
        <v>560</v>
      </c>
      <c r="AZ8" s="138">
        <f t="shared" si="23"/>
        <v>560</v>
      </c>
      <c r="BA8" s="138">
        <f t="shared" si="23"/>
        <v>560</v>
      </c>
      <c r="BB8" s="138">
        <f t="shared" si="23"/>
        <v>560</v>
      </c>
      <c r="BC8" s="138">
        <f t="shared" si="23"/>
        <v>560</v>
      </c>
      <c r="BD8" s="138">
        <f t="shared" si="23"/>
        <v>560</v>
      </c>
      <c r="BE8" s="138">
        <f t="shared" si="23"/>
        <v>560</v>
      </c>
      <c r="BF8" s="138">
        <f t="shared" si="23"/>
        <v>560</v>
      </c>
      <c r="BG8" s="138">
        <f t="shared" si="23"/>
        <v>560</v>
      </c>
      <c r="BH8" s="138">
        <f t="shared" si="23"/>
        <v>560</v>
      </c>
      <c r="BI8" s="138"/>
      <c r="BJ8" s="138"/>
      <c r="BK8" s="138"/>
      <c r="BL8" s="138"/>
      <c r="BM8" s="138"/>
      <c r="BN8" s="138"/>
      <c r="BO8" s="138"/>
    </row>
    <row r="9" spans="1:67" s="136" customFormat="1" ht="18" hidden="1" customHeight="1" x14ac:dyDescent="0.25">
      <c r="C9" s="136" t="s">
        <v>15</v>
      </c>
      <c r="G9" s="137">
        <f>G7*G8/1000</f>
        <v>8640</v>
      </c>
      <c r="H9" s="137">
        <f t="shared" ref="H9:R9" si="24">H7*H8/1000</f>
        <v>8712</v>
      </c>
      <c r="I9" s="137">
        <f t="shared" si="24"/>
        <v>8784</v>
      </c>
      <c r="J9" s="137">
        <f t="shared" si="24"/>
        <v>8856</v>
      </c>
      <c r="K9" s="137">
        <f t="shared" si="24"/>
        <v>8928</v>
      </c>
      <c r="L9" s="137">
        <f t="shared" si="24"/>
        <v>9000</v>
      </c>
      <c r="M9" s="137">
        <f t="shared" si="24"/>
        <v>9072</v>
      </c>
      <c r="N9" s="137">
        <f t="shared" si="24"/>
        <v>9144</v>
      </c>
      <c r="O9" s="137">
        <f t="shared" si="24"/>
        <v>9216</v>
      </c>
      <c r="P9" s="137">
        <f t="shared" si="24"/>
        <v>9288</v>
      </c>
      <c r="Q9" s="137">
        <f t="shared" si="24"/>
        <v>9360</v>
      </c>
      <c r="R9" s="137">
        <f t="shared" si="24"/>
        <v>9432</v>
      </c>
      <c r="T9" s="137">
        <f t="shared" ref="T9" si="25">SUM(G9:I9)</f>
        <v>26136</v>
      </c>
      <c r="U9" s="137">
        <f t="shared" ref="U9" si="26">SUM(J9:L9)</f>
        <v>26784</v>
      </c>
      <c r="V9" s="137">
        <f t="shared" ref="V9" si="27">SUM(M9:O9)</f>
        <v>27432</v>
      </c>
      <c r="W9" s="137">
        <f t="shared" ref="W9" si="28">SUM(P9:R9)</f>
        <v>28080</v>
      </c>
      <c r="X9" s="137"/>
      <c r="Y9" s="137">
        <f t="shared" ref="Y9" si="29">SUM(G9:R9)</f>
        <v>108432</v>
      </c>
      <c r="AB9" s="137">
        <f>AB7*AB8/1000</f>
        <v>10400.999999999998</v>
      </c>
      <c r="AC9" s="137">
        <f t="shared" ref="AC9" si="30">AC7*AC8/1000</f>
        <v>10522</v>
      </c>
      <c r="AD9" s="137">
        <f t="shared" ref="AD9" si="31">AD7*AD8/1000</f>
        <v>10452</v>
      </c>
      <c r="AE9" s="137">
        <f t="shared" ref="AE9" si="32">AE7*AE8/1000</f>
        <v>10488.4</v>
      </c>
      <c r="AF9" s="137">
        <f t="shared" ref="AF9" si="33">AF7*AF8/1000</f>
        <v>10524.8</v>
      </c>
      <c r="AG9" s="137">
        <f t="shared" ref="AG9" si="34">AG7*AG8/1000</f>
        <v>10566.4</v>
      </c>
      <c r="AH9" s="137">
        <f t="shared" ref="AH9" si="35">AH7*AH8/1000</f>
        <v>10618.4</v>
      </c>
      <c r="AI9" s="137">
        <f t="shared" ref="AI9" si="36">AI7*AI8/1000</f>
        <v>10670.4</v>
      </c>
      <c r="AJ9" s="137">
        <f t="shared" ref="AJ9" si="37">AJ7*AJ8/1000</f>
        <v>10722.4</v>
      </c>
      <c r="AK9" s="137">
        <f t="shared" ref="AK9" si="38">AK7*AK8/1000</f>
        <v>10784.8</v>
      </c>
      <c r="AL9" s="137">
        <f t="shared" ref="AL9" si="39">AL7*AL8/1000</f>
        <v>10852.4</v>
      </c>
      <c r="AM9" s="137">
        <f t="shared" ref="AM9" si="40">AM7*AM8/1000</f>
        <v>10914.8</v>
      </c>
      <c r="AO9" s="137">
        <f t="shared" ref="AO9:AO10" si="41">SUM(AB9:AD9)</f>
        <v>31375</v>
      </c>
      <c r="AP9" s="137">
        <f t="shared" ref="AP9:AP10" si="42">SUM(AE9:AG9)</f>
        <v>31579.599999999999</v>
      </c>
      <c r="AQ9" s="137">
        <f t="shared" ref="AQ9:AQ10" si="43">SUM(AH9:AJ9)</f>
        <v>32011.199999999997</v>
      </c>
      <c r="AR9" s="137">
        <f t="shared" ref="AR9:AR10" si="44">SUM(AK9:AM9)</f>
        <v>32551.999999999996</v>
      </c>
      <c r="AS9" s="137"/>
      <c r="AT9" s="137">
        <f t="shared" ref="AT9:AT10" si="45">SUM(AB9:AM9)</f>
        <v>127517.79999999999</v>
      </c>
      <c r="AW9" s="137">
        <f>AW7*AW8/1000</f>
        <v>11978.4</v>
      </c>
      <c r="AX9" s="137">
        <f t="shared" ref="AX9" si="46">AX7*AX8/1000</f>
        <v>12023.2</v>
      </c>
      <c r="AY9" s="137">
        <f t="shared" ref="AY9" si="47">AY7*AY8/1000</f>
        <v>12040</v>
      </c>
      <c r="AZ9" s="137">
        <f t="shared" ref="AZ9" si="48">AZ7*AZ8/1000</f>
        <v>12084.8</v>
      </c>
      <c r="BA9" s="137">
        <f t="shared" ref="BA9" si="49">BA7*BA8/1000</f>
        <v>12129.6</v>
      </c>
      <c r="BB9" s="137">
        <f t="shared" ref="BB9" si="50">BB7*BB8/1000</f>
        <v>12174.4</v>
      </c>
      <c r="BC9" s="137">
        <f t="shared" ref="BC9" si="51">BC7*BC8/1000</f>
        <v>12236</v>
      </c>
      <c r="BD9" s="137">
        <f t="shared" ref="BD9" si="52">BD7*BD8/1000</f>
        <v>12292</v>
      </c>
      <c r="BE9" s="137">
        <f t="shared" ref="BE9" si="53">BE7*BE8/1000</f>
        <v>12353.6</v>
      </c>
      <c r="BF9" s="137">
        <f t="shared" ref="BF9" si="54">BF7*BF8/1000</f>
        <v>12426.4</v>
      </c>
      <c r="BG9" s="137">
        <f t="shared" ref="BG9" si="55">BG7*BG8/1000</f>
        <v>12504.8</v>
      </c>
      <c r="BH9" s="137">
        <f t="shared" ref="BH9" si="56">BH7*BH8/1000</f>
        <v>12577.6</v>
      </c>
      <c r="BJ9" s="137">
        <f t="shared" ref="BJ9:BJ10" si="57">SUM(AW9:AY9)</f>
        <v>36041.599999999999</v>
      </c>
      <c r="BK9" s="137">
        <f t="shared" ref="BK9:BK10" si="58">SUM(AZ9:BB9)</f>
        <v>36388.800000000003</v>
      </c>
      <c r="BL9" s="137">
        <f t="shared" ref="BL9:BL10" si="59">SUM(BC9:BE9)</f>
        <v>36881.599999999999</v>
      </c>
      <c r="BM9" s="137">
        <f t="shared" ref="BM9:BM10" si="60">SUM(BF9:BH9)</f>
        <v>37508.799999999996</v>
      </c>
      <c r="BN9" s="137"/>
      <c r="BO9" s="137">
        <f t="shared" ref="BO9:BO10" si="61">SUM(AW9:BH9)</f>
        <v>146820.79999999999</v>
      </c>
    </row>
    <row r="10" spans="1:67" s="139" customFormat="1" ht="18" hidden="1" customHeight="1" x14ac:dyDescent="0.25">
      <c r="C10" s="136" t="s">
        <v>243</v>
      </c>
      <c r="G10" s="137">
        <f t="shared" ref="G10:R10" si="62">INDEX(G35:G37,$C$15)</f>
        <v>5974.4040000000005</v>
      </c>
      <c r="H10" s="137">
        <f t="shared" si="62"/>
        <v>6040.2236000000003</v>
      </c>
      <c r="I10" s="137">
        <f t="shared" si="62"/>
        <v>6083.0694000000003</v>
      </c>
      <c r="J10" s="137">
        <f t="shared" si="62"/>
        <v>6118.1528999999991</v>
      </c>
      <c r="K10" s="137">
        <f t="shared" si="62"/>
        <v>6189.2413999999999</v>
      </c>
      <c r="L10" s="137">
        <f t="shared" si="62"/>
        <v>6220.5805</v>
      </c>
      <c r="M10" s="137">
        <f t="shared" si="62"/>
        <v>6262.1992</v>
      </c>
      <c r="N10" s="137">
        <f t="shared" si="62"/>
        <v>6333.9699999999993</v>
      </c>
      <c r="O10" s="137">
        <f t="shared" si="62"/>
        <v>6377.5507999999991</v>
      </c>
      <c r="P10" s="137">
        <f t="shared" si="62"/>
        <v>6444.3702000000003</v>
      </c>
      <c r="Q10" s="137">
        <f t="shared" si="62"/>
        <v>6487.0838000000003</v>
      </c>
      <c r="R10" s="137">
        <f t="shared" si="62"/>
        <v>6527.8848000000007</v>
      </c>
      <c r="T10" s="137">
        <f t="shared" ref="T10" si="63">SUM(G10:I10)</f>
        <v>18097.697</v>
      </c>
      <c r="U10" s="137">
        <f t="shared" ref="U10" si="64">SUM(J10:L10)</f>
        <v>18527.9748</v>
      </c>
      <c r="V10" s="137">
        <f t="shared" ref="V10" si="65">SUM(M10:O10)</f>
        <v>18973.72</v>
      </c>
      <c r="W10" s="137">
        <f t="shared" ref="W10" si="66">SUM(P10:R10)</f>
        <v>19459.338800000001</v>
      </c>
      <c r="X10" s="137"/>
      <c r="Y10" s="137">
        <f t="shared" ref="Y10" si="67">SUM(G10:R10)</f>
        <v>75058.730599999995</v>
      </c>
      <c r="AB10" s="137">
        <f t="shared" ref="AB10:AM10" si="68">INDEX(AB35:AB37,$C$15)</f>
        <v>7260.9999999999982</v>
      </c>
      <c r="AC10" s="137">
        <f t="shared" si="68"/>
        <v>7374.15</v>
      </c>
      <c r="AD10" s="137">
        <f t="shared" si="68"/>
        <v>7296.3</v>
      </c>
      <c r="AE10" s="137">
        <f t="shared" si="68"/>
        <v>7321.7099999999991</v>
      </c>
      <c r="AF10" s="137">
        <f t="shared" si="68"/>
        <v>7347.119999999999</v>
      </c>
      <c r="AG10" s="137">
        <f t="shared" si="68"/>
        <v>7376.1599999999989</v>
      </c>
      <c r="AH10" s="137">
        <f t="shared" si="68"/>
        <v>7412.4599999999991</v>
      </c>
      <c r="AI10" s="137">
        <f t="shared" si="68"/>
        <v>7448.7599999999993</v>
      </c>
      <c r="AJ10" s="137">
        <f t="shared" si="68"/>
        <v>7485.0599999999995</v>
      </c>
      <c r="AK10" s="137">
        <f t="shared" si="68"/>
        <v>7528.619999999999</v>
      </c>
      <c r="AL10" s="137">
        <f t="shared" si="68"/>
        <v>7575.8099999999995</v>
      </c>
      <c r="AM10" s="137">
        <f t="shared" si="68"/>
        <v>7619.369999999999</v>
      </c>
      <c r="AO10" s="137">
        <f t="shared" si="41"/>
        <v>21931.449999999997</v>
      </c>
      <c r="AP10" s="137">
        <f t="shared" si="42"/>
        <v>22044.989999999998</v>
      </c>
      <c r="AQ10" s="137">
        <f t="shared" si="43"/>
        <v>22346.28</v>
      </c>
      <c r="AR10" s="137">
        <f t="shared" si="44"/>
        <v>22723.799999999996</v>
      </c>
      <c r="AS10" s="137"/>
      <c r="AT10" s="137">
        <f t="shared" si="45"/>
        <v>89046.51999999999</v>
      </c>
      <c r="AW10" s="137">
        <f t="shared" ref="AW10:BH10" si="69">INDEX(AW35:AW37,$C$15)</f>
        <v>8449.0499999999993</v>
      </c>
      <c r="AX10" s="137">
        <f t="shared" si="69"/>
        <v>8566.5300000000007</v>
      </c>
      <c r="AY10" s="137">
        <f t="shared" si="69"/>
        <v>8578.5</v>
      </c>
      <c r="AZ10" s="137">
        <f t="shared" si="69"/>
        <v>8610.42</v>
      </c>
      <c r="BA10" s="137">
        <f t="shared" si="69"/>
        <v>8642.34</v>
      </c>
      <c r="BB10" s="137">
        <f t="shared" si="69"/>
        <v>8674.26</v>
      </c>
      <c r="BC10" s="137">
        <f t="shared" si="69"/>
        <v>8718.15</v>
      </c>
      <c r="BD10" s="137">
        <f t="shared" si="69"/>
        <v>8758.0499999999993</v>
      </c>
      <c r="BE10" s="137">
        <f t="shared" si="69"/>
        <v>8801.9399999999987</v>
      </c>
      <c r="BF10" s="137">
        <f t="shared" si="69"/>
        <v>8853.8100000000013</v>
      </c>
      <c r="BG10" s="137">
        <f t="shared" si="69"/>
        <v>8909.67</v>
      </c>
      <c r="BH10" s="137">
        <f t="shared" si="69"/>
        <v>8961.5399999999991</v>
      </c>
      <c r="BJ10" s="137">
        <f t="shared" si="57"/>
        <v>25594.080000000002</v>
      </c>
      <c r="BK10" s="137">
        <f t="shared" si="58"/>
        <v>25927.020000000004</v>
      </c>
      <c r="BL10" s="137">
        <f t="shared" si="59"/>
        <v>26278.139999999996</v>
      </c>
      <c r="BM10" s="137">
        <f t="shared" si="60"/>
        <v>26725.020000000004</v>
      </c>
      <c r="BN10" s="137"/>
      <c r="BO10" s="137">
        <f t="shared" si="61"/>
        <v>104524.26</v>
      </c>
    </row>
    <row r="11" spans="1:67" s="139" customFormat="1" ht="18" hidden="1" customHeight="1" x14ac:dyDescent="0.25"/>
    <row r="12" spans="1:67" s="139" customFormat="1" ht="18" hidden="1" customHeight="1" thickBot="1" x14ac:dyDescent="0.3">
      <c r="B12" s="136" t="s">
        <v>331</v>
      </c>
    </row>
    <row r="13" spans="1:67" s="139" customFormat="1" ht="18" hidden="1" customHeight="1" thickBot="1" x14ac:dyDescent="0.3">
      <c r="C13" s="140">
        <f>MATCH(Dashboard!$G$6,Clavin_Volume_Cases,0)</f>
        <v>2</v>
      </c>
      <c r="D13" s="139" t="str">
        <f>$C$22</f>
        <v>Sales Volume (units)</v>
      </c>
    </row>
    <row r="14" spans="1:67" s="139" customFormat="1" ht="18" hidden="1" customHeight="1" thickBot="1" x14ac:dyDescent="0.3">
      <c r="C14" s="140">
        <f>MATCH(Dashboard!$G$11,Clavin_Price_Cases,0)</f>
        <v>2</v>
      </c>
      <c r="D14" s="139" t="str">
        <f>$C$28</f>
        <v>Net Selling Price ($ per unit)</v>
      </c>
    </row>
    <row r="15" spans="1:67" s="139" customFormat="1" ht="18" hidden="1" customHeight="1" thickBot="1" x14ac:dyDescent="0.3">
      <c r="C15" s="140">
        <f>MATCH(Dashboard!$G$16,Clavin_COGS_Cases,0)</f>
        <v>2</v>
      </c>
      <c r="D15" s="139" t="str">
        <f>$C$34</f>
        <v>Gross Profit Before D&amp;A ($ '000)</v>
      </c>
    </row>
    <row r="16" spans="1:67" s="139" customFormat="1" ht="18" hidden="1" customHeight="1" x14ac:dyDescent="0.25"/>
    <row r="17" spans="2:67" s="139" customFormat="1" ht="18" hidden="1" customHeight="1" x14ac:dyDescent="0.25"/>
    <row r="18" spans="2:67" s="139" customFormat="1" ht="18" hidden="1" customHeight="1" x14ac:dyDescent="0.25"/>
    <row r="19" spans="2:67" s="139" customFormat="1" ht="18" hidden="1" customHeight="1" x14ac:dyDescent="0.25">
      <c r="AT19" s="139">
        <f>AT9*1000/AT7</f>
        <v>520.14113232174896</v>
      </c>
    </row>
    <row r="20" spans="2:67" ht="18" customHeight="1" x14ac:dyDescent="0.25">
      <c r="B20" s="102" t="s">
        <v>306</v>
      </c>
      <c r="C20" s="102"/>
      <c r="D20" s="102"/>
      <c r="E20" s="102"/>
    </row>
    <row r="21" spans="2:67" ht="18" customHeight="1" x14ac:dyDescent="0.25">
      <c r="G21" s="237" t="s">
        <v>345</v>
      </c>
      <c r="H21" s="238"/>
      <c r="I21" s="238"/>
      <c r="J21" s="238"/>
      <c r="K21" s="239"/>
    </row>
    <row r="22" spans="2:67" ht="18" customHeight="1" x14ac:dyDescent="0.25">
      <c r="C22" s="95" t="s">
        <v>37</v>
      </c>
    </row>
    <row r="23" spans="2:67" ht="18" customHeight="1" x14ac:dyDescent="0.25">
      <c r="D23" s="103" t="s">
        <v>297</v>
      </c>
      <c r="E23" s="104"/>
      <c r="G23" s="105">
        <f>G50</f>
        <v>17980</v>
      </c>
      <c r="H23" s="105">
        <f t="shared" ref="H23:R23" si="70">H50</f>
        <v>18140</v>
      </c>
      <c r="I23" s="105">
        <f t="shared" si="70"/>
        <v>18260</v>
      </c>
      <c r="J23" s="105">
        <f t="shared" si="70"/>
        <v>18370</v>
      </c>
      <c r="K23" s="105">
        <f t="shared" si="70"/>
        <v>18530</v>
      </c>
      <c r="L23" s="105">
        <f t="shared" si="70"/>
        <v>18710</v>
      </c>
      <c r="M23" s="105">
        <f t="shared" si="70"/>
        <v>18890</v>
      </c>
      <c r="N23" s="105">
        <f t="shared" si="70"/>
        <v>19000</v>
      </c>
      <c r="O23" s="105">
        <f t="shared" si="70"/>
        <v>19180</v>
      </c>
      <c r="P23" s="105">
        <f t="shared" si="70"/>
        <v>19330</v>
      </c>
      <c r="Q23" s="105">
        <f t="shared" si="70"/>
        <v>19490</v>
      </c>
      <c r="R23" s="105">
        <f t="shared" si="70"/>
        <v>19680</v>
      </c>
      <c r="T23" s="98">
        <f t="shared" ref="T23:T26" si="71">SUM(G23:I23)</f>
        <v>54380</v>
      </c>
      <c r="U23" s="98">
        <f t="shared" ref="U23:U26" si="72">SUM(J23:L23)</f>
        <v>55610</v>
      </c>
      <c r="V23" s="98">
        <f t="shared" ref="V23:V26" si="73">SUM(M23:O23)</f>
        <v>57070</v>
      </c>
      <c r="W23" s="98">
        <f t="shared" ref="W23:W26" si="74">SUM(P23:R23)</f>
        <v>58500</v>
      </c>
      <c r="X23" s="98"/>
      <c r="Y23" s="98">
        <f t="shared" ref="Y23:Y26" si="75">SUM(G23:R23)</f>
        <v>225560</v>
      </c>
      <c r="AB23" s="105">
        <f>AB50</f>
        <v>19270</v>
      </c>
      <c r="AC23" s="105">
        <f t="shared" ref="AC23:AM23" si="76">AC50</f>
        <v>19460</v>
      </c>
      <c r="AD23" s="105">
        <f t="shared" si="76"/>
        <v>19650</v>
      </c>
      <c r="AE23" s="105">
        <f t="shared" si="76"/>
        <v>19830</v>
      </c>
      <c r="AF23" s="105">
        <f t="shared" si="76"/>
        <v>19960</v>
      </c>
      <c r="AG23" s="105">
        <f t="shared" si="76"/>
        <v>20040</v>
      </c>
      <c r="AH23" s="105">
        <f t="shared" si="76"/>
        <v>20250</v>
      </c>
      <c r="AI23" s="105">
        <f t="shared" si="76"/>
        <v>20410</v>
      </c>
      <c r="AJ23" s="105">
        <f t="shared" si="76"/>
        <v>20550</v>
      </c>
      <c r="AK23" s="105">
        <f t="shared" si="76"/>
        <v>20740</v>
      </c>
      <c r="AL23" s="105">
        <f t="shared" si="76"/>
        <v>20870</v>
      </c>
      <c r="AM23" s="105">
        <f t="shared" si="76"/>
        <v>21030</v>
      </c>
      <c r="AO23" s="98">
        <f t="shared" ref="AO23:AO26" si="77">SUM(AB23:AD23)</f>
        <v>58380</v>
      </c>
      <c r="AP23" s="98">
        <f t="shared" ref="AP23:AP26" si="78">SUM(AE23:AG23)</f>
        <v>59830</v>
      </c>
      <c r="AQ23" s="98">
        <f t="shared" ref="AQ23:AQ26" si="79">SUM(AH23:AJ23)</f>
        <v>61210</v>
      </c>
      <c r="AR23" s="98">
        <f t="shared" ref="AR23:AR26" si="80">SUM(AK23:AM23)</f>
        <v>62640</v>
      </c>
      <c r="AS23" s="98"/>
      <c r="AT23" s="98">
        <f t="shared" ref="AT23:AT26" si="81">SUM(AB23:AM23)</f>
        <v>242060</v>
      </c>
      <c r="AW23" s="105">
        <f>AW50</f>
        <v>20620</v>
      </c>
      <c r="AX23" s="105">
        <f t="shared" ref="AX23:BH23" si="82">AX50</f>
        <v>20820</v>
      </c>
      <c r="AY23" s="105">
        <f t="shared" si="82"/>
        <v>21030</v>
      </c>
      <c r="AZ23" s="105">
        <f t="shared" si="82"/>
        <v>21220</v>
      </c>
      <c r="BA23" s="105">
        <f t="shared" si="82"/>
        <v>21350</v>
      </c>
      <c r="BB23" s="105">
        <f t="shared" si="82"/>
        <v>21440</v>
      </c>
      <c r="BC23" s="105">
        <f t="shared" si="82"/>
        <v>21660</v>
      </c>
      <c r="BD23" s="105">
        <f t="shared" si="82"/>
        <v>21840</v>
      </c>
      <c r="BE23" s="105">
        <f t="shared" si="82"/>
        <v>21990</v>
      </c>
      <c r="BF23" s="105">
        <f t="shared" si="82"/>
        <v>22190</v>
      </c>
      <c r="BG23" s="105">
        <f t="shared" si="82"/>
        <v>22330</v>
      </c>
      <c r="BH23" s="105">
        <f t="shared" si="82"/>
        <v>22500</v>
      </c>
      <c r="BJ23" s="98">
        <f t="shared" ref="BJ23:BJ26" si="83">SUM(AW23:AY23)</f>
        <v>62470</v>
      </c>
      <c r="BK23" s="98">
        <f t="shared" ref="BK23:BK26" si="84">SUM(AZ23:BB23)</f>
        <v>64010</v>
      </c>
      <c r="BL23" s="98">
        <f t="shared" ref="BL23:BL26" si="85">SUM(BC23:BE23)</f>
        <v>65490</v>
      </c>
      <c r="BM23" s="98">
        <f t="shared" ref="BM23:BM26" si="86">SUM(BF23:BH23)</f>
        <v>67020</v>
      </c>
      <c r="BN23" s="98"/>
      <c r="BO23" s="98">
        <f t="shared" ref="BO23:BO26" si="87">SUM(AW23:BH23)</f>
        <v>258990</v>
      </c>
    </row>
    <row r="24" spans="2:67" ht="18" customHeight="1" x14ac:dyDescent="0.25">
      <c r="D24" s="106" t="s">
        <v>298</v>
      </c>
      <c r="E24" s="107"/>
      <c r="G24" s="105">
        <f t="shared" ref="G24:R24" si="88">G59</f>
        <v>17980</v>
      </c>
      <c r="H24" s="105">
        <f t="shared" si="88"/>
        <v>18140</v>
      </c>
      <c r="I24" s="105">
        <f t="shared" si="88"/>
        <v>18260</v>
      </c>
      <c r="J24" s="105">
        <f t="shared" si="88"/>
        <v>18370</v>
      </c>
      <c r="K24" s="105">
        <f t="shared" si="88"/>
        <v>18530</v>
      </c>
      <c r="L24" s="105">
        <f t="shared" si="88"/>
        <v>18710</v>
      </c>
      <c r="M24" s="105">
        <f t="shared" si="88"/>
        <v>18890</v>
      </c>
      <c r="N24" s="105">
        <f t="shared" si="88"/>
        <v>19000</v>
      </c>
      <c r="O24" s="105">
        <f t="shared" si="88"/>
        <v>19180</v>
      </c>
      <c r="P24" s="105">
        <f t="shared" si="88"/>
        <v>19330</v>
      </c>
      <c r="Q24" s="105">
        <f t="shared" si="88"/>
        <v>19490</v>
      </c>
      <c r="R24" s="105">
        <f t="shared" si="88"/>
        <v>19680</v>
      </c>
      <c r="T24" s="98">
        <f t="shared" si="71"/>
        <v>54380</v>
      </c>
      <c r="U24" s="98">
        <f t="shared" si="72"/>
        <v>55610</v>
      </c>
      <c r="V24" s="98">
        <f t="shared" si="73"/>
        <v>57070</v>
      </c>
      <c r="W24" s="98">
        <f t="shared" si="74"/>
        <v>58500</v>
      </c>
      <c r="X24" s="98"/>
      <c r="Y24" s="98">
        <f t="shared" si="75"/>
        <v>225560</v>
      </c>
      <c r="AB24" s="105">
        <f t="shared" ref="AB24:AM24" si="89">AB59</f>
        <v>20120</v>
      </c>
      <c r="AC24" s="105">
        <f t="shared" si="89"/>
        <v>19990</v>
      </c>
      <c r="AD24" s="105">
        <f t="shared" si="89"/>
        <v>20160</v>
      </c>
      <c r="AE24" s="105">
        <f t="shared" si="89"/>
        <v>20170</v>
      </c>
      <c r="AF24" s="105">
        <f t="shared" si="89"/>
        <v>20240</v>
      </c>
      <c r="AG24" s="105">
        <f t="shared" si="89"/>
        <v>20320</v>
      </c>
      <c r="AH24" s="105">
        <f t="shared" si="89"/>
        <v>20420</v>
      </c>
      <c r="AI24" s="105">
        <f t="shared" si="89"/>
        <v>20520</v>
      </c>
      <c r="AJ24" s="105">
        <f t="shared" si="89"/>
        <v>20620</v>
      </c>
      <c r="AK24" s="105">
        <f t="shared" si="89"/>
        <v>20740</v>
      </c>
      <c r="AL24" s="105">
        <f t="shared" si="89"/>
        <v>20870</v>
      </c>
      <c r="AM24" s="105">
        <f t="shared" si="89"/>
        <v>20990</v>
      </c>
      <c r="AO24" s="98">
        <f t="shared" si="77"/>
        <v>60270</v>
      </c>
      <c r="AP24" s="98">
        <f t="shared" si="78"/>
        <v>60730</v>
      </c>
      <c r="AQ24" s="98">
        <f t="shared" si="79"/>
        <v>61560</v>
      </c>
      <c r="AR24" s="98">
        <f t="shared" si="80"/>
        <v>62600</v>
      </c>
      <c r="AS24" s="98"/>
      <c r="AT24" s="98">
        <f t="shared" si="81"/>
        <v>245160</v>
      </c>
      <c r="AW24" s="105">
        <f t="shared" ref="AW24:BH24" si="90">AW59</f>
        <v>21390</v>
      </c>
      <c r="AX24" s="105">
        <f t="shared" si="90"/>
        <v>21470</v>
      </c>
      <c r="AY24" s="105">
        <f t="shared" si="90"/>
        <v>21500</v>
      </c>
      <c r="AZ24" s="105">
        <f t="shared" si="90"/>
        <v>21580</v>
      </c>
      <c r="BA24" s="105">
        <f t="shared" si="90"/>
        <v>21660</v>
      </c>
      <c r="BB24" s="105">
        <f t="shared" si="90"/>
        <v>21740</v>
      </c>
      <c r="BC24" s="105">
        <f t="shared" si="90"/>
        <v>21850</v>
      </c>
      <c r="BD24" s="105">
        <f t="shared" si="90"/>
        <v>21950</v>
      </c>
      <c r="BE24" s="105">
        <f t="shared" si="90"/>
        <v>22060</v>
      </c>
      <c r="BF24" s="105">
        <f t="shared" si="90"/>
        <v>22190</v>
      </c>
      <c r="BG24" s="105">
        <f t="shared" si="90"/>
        <v>22330</v>
      </c>
      <c r="BH24" s="105">
        <f t="shared" si="90"/>
        <v>22460</v>
      </c>
      <c r="BJ24" s="98">
        <f t="shared" si="83"/>
        <v>64360</v>
      </c>
      <c r="BK24" s="98">
        <f t="shared" si="84"/>
        <v>64980</v>
      </c>
      <c r="BL24" s="98">
        <f t="shared" si="85"/>
        <v>65860</v>
      </c>
      <c r="BM24" s="98">
        <f t="shared" si="86"/>
        <v>66980</v>
      </c>
      <c r="BN24" s="98"/>
      <c r="BO24" s="98">
        <f t="shared" si="87"/>
        <v>262180</v>
      </c>
    </row>
    <row r="25" spans="2:67" ht="18" customHeight="1" x14ac:dyDescent="0.25">
      <c r="D25" s="106" t="s">
        <v>299</v>
      </c>
      <c r="E25" s="107"/>
      <c r="G25" s="105">
        <f t="shared" ref="G25:R25" si="91">G68</f>
        <v>17980</v>
      </c>
      <c r="H25" s="105">
        <f t="shared" si="91"/>
        <v>18140</v>
      </c>
      <c r="I25" s="105">
        <f t="shared" si="91"/>
        <v>18260</v>
      </c>
      <c r="J25" s="105">
        <f t="shared" si="91"/>
        <v>18370</v>
      </c>
      <c r="K25" s="105">
        <f t="shared" si="91"/>
        <v>18530</v>
      </c>
      <c r="L25" s="105">
        <f t="shared" si="91"/>
        <v>18710</v>
      </c>
      <c r="M25" s="105">
        <f t="shared" si="91"/>
        <v>18890</v>
      </c>
      <c r="N25" s="105">
        <f t="shared" si="91"/>
        <v>19000</v>
      </c>
      <c r="O25" s="105">
        <f t="shared" si="91"/>
        <v>19180</v>
      </c>
      <c r="P25" s="105">
        <f t="shared" si="91"/>
        <v>19330</v>
      </c>
      <c r="Q25" s="105">
        <f t="shared" si="91"/>
        <v>19490</v>
      </c>
      <c r="R25" s="105">
        <f t="shared" si="91"/>
        <v>19680</v>
      </c>
      <c r="T25" s="98">
        <f t="shared" si="71"/>
        <v>54380</v>
      </c>
      <c r="U25" s="98">
        <f t="shared" si="72"/>
        <v>55610</v>
      </c>
      <c r="V25" s="98">
        <f t="shared" si="73"/>
        <v>57070</v>
      </c>
      <c r="W25" s="98">
        <f t="shared" si="74"/>
        <v>58500</v>
      </c>
      <c r="X25" s="98"/>
      <c r="Y25" s="98">
        <f t="shared" si="75"/>
        <v>225560</v>
      </c>
      <c r="AB25" s="105">
        <f t="shared" ref="AB25:AM25" si="92">AB68</f>
        <v>20120</v>
      </c>
      <c r="AC25" s="105">
        <f t="shared" si="92"/>
        <v>19990</v>
      </c>
      <c r="AD25" s="105">
        <f t="shared" si="92"/>
        <v>20160</v>
      </c>
      <c r="AE25" s="105">
        <f t="shared" si="92"/>
        <v>20170</v>
      </c>
      <c r="AF25" s="105">
        <f t="shared" si="92"/>
        <v>20040</v>
      </c>
      <c r="AG25" s="105">
        <f t="shared" si="92"/>
        <v>19910</v>
      </c>
      <c r="AH25" s="105">
        <f t="shared" si="92"/>
        <v>19800</v>
      </c>
      <c r="AI25" s="105">
        <f t="shared" si="92"/>
        <v>19690</v>
      </c>
      <c r="AJ25" s="105">
        <f t="shared" si="92"/>
        <v>19580</v>
      </c>
      <c r="AK25" s="105">
        <f t="shared" si="92"/>
        <v>19500</v>
      </c>
      <c r="AL25" s="105">
        <f t="shared" si="92"/>
        <v>19400</v>
      </c>
      <c r="AM25" s="105">
        <f t="shared" si="92"/>
        <v>19310</v>
      </c>
      <c r="AO25" s="98">
        <f t="shared" si="77"/>
        <v>60270</v>
      </c>
      <c r="AP25" s="98">
        <f t="shared" si="78"/>
        <v>60120</v>
      </c>
      <c r="AQ25" s="98">
        <f t="shared" si="79"/>
        <v>59070</v>
      </c>
      <c r="AR25" s="98">
        <f t="shared" si="80"/>
        <v>58210</v>
      </c>
      <c r="AS25" s="98"/>
      <c r="AT25" s="98">
        <f t="shared" si="81"/>
        <v>237670</v>
      </c>
      <c r="AW25" s="105">
        <f t="shared" ref="AW25:BH25" si="93">AW68</f>
        <v>19400</v>
      </c>
      <c r="AX25" s="105">
        <f t="shared" si="93"/>
        <v>19490</v>
      </c>
      <c r="AY25" s="105">
        <f t="shared" si="93"/>
        <v>19590</v>
      </c>
      <c r="AZ25" s="105">
        <f t="shared" si="93"/>
        <v>19680</v>
      </c>
      <c r="BA25" s="105">
        <f t="shared" si="93"/>
        <v>19770</v>
      </c>
      <c r="BB25" s="105">
        <f t="shared" si="93"/>
        <v>19860</v>
      </c>
      <c r="BC25" s="105">
        <f t="shared" si="93"/>
        <v>19950</v>
      </c>
      <c r="BD25" s="105">
        <f t="shared" si="93"/>
        <v>20050</v>
      </c>
      <c r="BE25" s="105">
        <f t="shared" si="93"/>
        <v>20140</v>
      </c>
      <c r="BF25" s="105">
        <f t="shared" si="93"/>
        <v>20230</v>
      </c>
      <c r="BG25" s="105">
        <f t="shared" si="93"/>
        <v>20320</v>
      </c>
      <c r="BH25" s="105">
        <f t="shared" si="93"/>
        <v>20410</v>
      </c>
      <c r="BJ25" s="98">
        <f t="shared" si="83"/>
        <v>58480</v>
      </c>
      <c r="BK25" s="98">
        <f t="shared" si="84"/>
        <v>59310</v>
      </c>
      <c r="BL25" s="98">
        <f t="shared" si="85"/>
        <v>60140</v>
      </c>
      <c r="BM25" s="98">
        <f t="shared" si="86"/>
        <v>60960</v>
      </c>
      <c r="BN25" s="98"/>
      <c r="BO25" s="98">
        <f t="shared" si="87"/>
        <v>238890</v>
      </c>
    </row>
    <row r="26" spans="2:67" ht="18" customHeight="1" x14ac:dyDescent="0.25">
      <c r="D26" s="108" t="s">
        <v>25</v>
      </c>
      <c r="E26" s="109"/>
      <c r="G26" s="100">
        <v>0</v>
      </c>
      <c r="H26" s="100">
        <v>0</v>
      </c>
      <c r="I26" s="100">
        <v>0</v>
      </c>
      <c r="J26" s="100">
        <v>0</v>
      </c>
      <c r="K26" s="100">
        <v>0</v>
      </c>
      <c r="L26" s="100">
        <v>0</v>
      </c>
      <c r="M26" s="100">
        <v>0</v>
      </c>
      <c r="N26" s="100">
        <v>0</v>
      </c>
      <c r="O26" s="100">
        <v>0</v>
      </c>
      <c r="P26" s="100">
        <v>0</v>
      </c>
      <c r="Q26" s="100">
        <v>0</v>
      </c>
      <c r="R26" s="100">
        <v>0</v>
      </c>
      <c r="T26" s="98">
        <f t="shared" si="71"/>
        <v>0</v>
      </c>
      <c r="U26" s="98">
        <f t="shared" si="72"/>
        <v>0</v>
      </c>
      <c r="V26" s="98">
        <f t="shared" si="73"/>
        <v>0</v>
      </c>
      <c r="W26" s="98">
        <f t="shared" si="74"/>
        <v>0</v>
      </c>
      <c r="X26" s="98"/>
      <c r="Y26" s="98">
        <f t="shared" si="75"/>
        <v>0</v>
      </c>
      <c r="AB26" s="100">
        <v>0</v>
      </c>
      <c r="AC26" s="100">
        <v>0</v>
      </c>
      <c r="AD26" s="100">
        <v>0</v>
      </c>
      <c r="AE26" s="100">
        <v>0</v>
      </c>
      <c r="AF26" s="100">
        <v>0</v>
      </c>
      <c r="AG26" s="100">
        <v>0</v>
      </c>
      <c r="AH26" s="100">
        <v>0</v>
      </c>
      <c r="AI26" s="100">
        <v>0</v>
      </c>
      <c r="AJ26" s="100">
        <v>0</v>
      </c>
      <c r="AK26" s="100">
        <v>0</v>
      </c>
      <c r="AL26" s="100">
        <v>0</v>
      </c>
      <c r="AM26" s="100">
        <v>0</v>
      </c>
      <c r="AO26" s="98">
        <f t="shared" si="77"/>
        <v>0</v>
      </c>
      <c r="AP26" s="98">
        <f t="shared" si="78"/>
        <v>0</v>
      </c>
      <c r="AQ26" s="98">
        <f t="shared" si="79"/>
        <v>0</v>
      </c>
      <c r="AR26" s="98">
        <f t="shared" si="80"/>
        <v>0</v>
      </c>
      <c r="AS26" s="98"/>
      <c r="AT26" s="98">
        <f t="shared" si="81"/>
        <v>0</v>
      </c>
      <c r="AW26" s="100">
        <v>0</v>
      </c>
      <c r="AX26" s="100">
        <v>0</v>
      </c>
      <c r="AY26" s="100">
        <v>0</v>
      </c>
      <c r="AZ26" s="100">
        <v>0</v>
      </c>
      <c r="BA26" s="100">
        <v>0</v>
      </c>
      <c r="BB26" s="100">
        <v>0</v>
      </c>
      <c r="BC26" s="100">
        <v>0</v>
      </c>
      <c r="BD26" s="100">
        <v>0</v>
      </c>
      <c r="BE26" s="100">
        <v>0</v>
      </c>
      <c r="BF26" s="100">
        <v>0</v>
      </c>
      <c r="BG26" s="100">
        <v>0</v>
      </c>
      <c r="BH26" s="100">
        <v>0</v>
      </c>
      <c r="BJ26" s="98">
        <f t="shared" si="83"/>
        <v>0</v>
      </c>
      <c r="BK26" s="98">
        <f t="shared" si="84"/>
        <v>0</v>
      </c>
      <c r="BL26" s="98">
        <f t="shared" si="85"/>
        <v>0</v>
      </c>
      <c r="BM26" s="98">
        <f t="shared" si="86"/>
        <v>0</v>
      </c>
      <c r="BN26" s="98"/>
      <c r="BO26" s="98">
        <f t="shared" si="87"/>
        <v>0</v>
      </c>
    </row>
    <row r="27" spans="2:67" ht="18" customHeight="1" x14ac:dyDescent="0.25"/>
    <row r="28" spans="2:67" ht="18" customHeight="1" x14ac:dyDescent="0.25">
      <c r="C28" s="95" t="s">
        <v>260</v>
      </c>
    </row>
    <row r="29" spans="2:67" ht="18" customHeight="1" x14ac:dyDescent="0.25">
      <c r="D29" s="103" t="s">
        <v>300</v>
      </c>
      <c r="E29" s="104"/>
      <c r="G29" s="105">
        <f>G74</f>
        <v>480.53392658509455</v>
      </c>
      <c r="H29" s="105">
        <f t="shared" ref="H29:R29" si="94">H74</f>
        <v>480.26460859977948</v>
      </c>
      <c r="I29" s="105">
        <f t="shared" si="94"/>
        <v>481.05147864184011</v>
      </c>
      <c r="J29" s="105">
        <f t="shared" si="94"/>
        <v>482.09036472509524</v>
      </c>
      <c r="K29" s="105">
        <f t="shared" si="94"/>
        <v>481.81327576902322</v>
      </c>
      <c r="L29" s="105">
        <f t="shared" si="94"/>
        <v>481.02618920363443</v>
      </c>
      <c r="M29" s="105">
        <f t="shared" si="94"/>
        <v>480.25410269984121</v>
      </c>
      <c r="N29" s="105">
        <f t="shared" si="94"/>
        <v>481.26315789473682</v>
      </c>
      <c r="O29" s="105">
        <f t="shared" si="94"/>
        <v>480.50052137643377</v>
      </c>
      <c r="P29" s="105">
        <f t="shared" si="94"/>
        <v>480.49663735126745</v>
      </c>
      <c r="Q29" s="105">
        <f t="shared" si="94"/>
        <v>480.2462801436634</v>
      </c>
      <c r="R29" s="105">
        <f t="shared" si="94"/>
        <v>479.26829268292681</v>
      </c>
      <c r="T29" s="98"/>
      <c r="U29" s="98"/>
      <c r="V29" s="98"/>
      <c r="W29" s="98"/>
      <c r="X29" s="98"/>
      <c r="Y29" s="98"/>
      <c r="AB29" s="105">
        <f>AB74</f>
        <v>520</v>
      </c>
      <c r="AC29" s="105">
        <f t="shared" ref="AC29:AM29" si="95">AC74</f>
        <v>520</v>
      </c>
      <c r="AD29" s="105">
        <f t="shared" si="95"/>
        <v>520</v>
      </c>
      <c r="AE29" s="105">
        <f t="shared" si="95"/>
        <v>520</v>
      </c>
      <c r="AF29" s="105">
        <f t="shared" si="95"/>
        <v>520</v>
      </c>
      <c r="AG29" s="105">
        <f t="shared" si="95"/>
        <v>520</v>
      </c>
      <c r="AH29" s="105">
        <f t="shared" si="95"/>
        <v>520</v>
      </c>
      <c r="AI29" s="105">
        <f t="shared" si="95"/>
        <v>520</v>
      </c>
      <c r="AJ29" s="105">
        <f t="shared" si="95"/>
        <v>520</v>
      </c>
      <c r="AK29" s="105">
        <f t="shared" si="95"/>
        <v>520</v>
      </c>
      <c r="AL29" s="105">
        <f t="shared" si="95"/>
        <v>520</v>
      </c>
      <c r="AM29" s="105">
        <f t="shared" si="95"/>
        <v>520</v>
      </c>
      <c r="AO29" s="98"/>
      <c r="AP29" s="98"/>
      <c r="AQ29" s="98"/>
      <c r="AR29" s="98"/>
      <c r="AS29" s="98"/>
      <c r="AT29" s="98"/>
      <c r="AW29" s="105">
        <f>AW74</f>
        <v>560</v>
      </c>
      <c r="AX29" s="105">
        <f t="shared" ref="AX29:BH29" si="96">AX74</f>
        <v>560</v>
      </c>
      <c r="AY29" s="105">
        <f t="shared" si="96"/>
        <v>560</v>
      </c>
      <c r="AZ29" s="105">
        <f t="shared" si="96"/>
        <v>560</v>
      </c>
      <c r="BA29" s="105">
        <f t="shared" si="96"/>
        <v>560</v>
      </c>
      <c r="BB29" s="105">
        <f t="shared" si="96"/>
        <v>560</v>
      </c>
      <c r="BC29" s="105">
        <f t="shared" si="96"/>
        <v>560</v>
      </c>
      <c r="BD29" s="105">
        <f t="shared" si="96"/>
        <v>560</v>
      </c>
      <c r="BE29" s="105">
        <f t="shared" si="96"/>
        <v>560</v>
      </c>
      <c r="BF29" s="105">
        <f t="shared" si="96"/>
        <v>560</v>
      </c>
      <c r="BG29" s="105">
        <f t="shared" si="96"/>
        <v>560</v>
      </c>
      <c r="BH29" s="105">
        <f t="shared" si="96"/>
        <v>560</v>
      </c>
      <c r="BJ29" s="98"/>
      <c r="BK29" s="98"/>
      <c r="BL29" s="98"/>
      <c r="BM29" s="98"/>
      <c r="BN29" s="98"/>
      <c r="BO29" s="98"/>
    </row>
    <row r="30" spans="2:67" ht="18" customHeight="1" x14ac:dyDescent="0.25">
      <c r="D30" s="106" t="s">
        <v>301</v>
      </c>
      <c r="E30" s="107"/>
      <c r="G30" s="105">
        <f>G81</f>
        <v>480.53392658509455</v>
      </c>
      <c r="H30" s="105">
        <f t="shared" ref="H30:R30" si="97">H81</f>
        <v>480.26460859977948</v>
      </c>
      <c r="I30" s="105">
        <f t="shared" si="97"/>
        <v>481.05147864184011</v>
      </c>
      <c r="J30" s="105">
        <f t="shared" si="97"/>
        <v>482.09036472509524</v>
      </c>
      <c r="K30" s="105">
        <f t="shared" si="97"/>
        <v>481.81327576902322</v>
      </c>
      <c r="L30" s="105">
        <f t="shared" si="97"/>
        <v>481.02618920363443</v>
      </c>
      <c r="M30" s="105">
        <f t="shared" si="97"/>
        <v>480.25410269984121</v>
      </c>
      <c r="N30" s="105">
        <f t="shared" si="97"/>
        <v>481.26315789473682</v>
      </c>
      <c r="O30" s="105">
        <f t="shared" si="97"/>
        <v>480.50052137643377</v>
      </c>
      <c r="P30" s="105">
        <f t="shared" si="97"/>
        <v>480.49663735126745</v>
      </c>
      <c r="Q30" s="105">
        <f t="shared" si="97"/>
        <v>480.2462801436634</v>
      </c>
      <c r="R30" s="105">
        <f t="shared" si="97"/>
        <v>479.26829268292681</v>
      </c>
      <c r="T30" s="98"/>
      <c r="U30" s="98"/>
      <c r="V30" s="98"/>
      <c r="W30" s="98"/>
      <c r="X30" s="98"/>
      <c r="Y30" s="98"/>
      <c r="AB30" s="105">
        <f>AB81</f>
        <v>516.94831013916496</v>
      </c>
      <c r="AC30" s="105">
        <f t="shared" ref="AC30:AM30" si="98">AC81</f>
        <v>526.36318159079542</v>
      </c>
      <c r="AD30" s="105">
        <f t="shared" si="98"/>
        <v>518.45238095238096</v>
      </c>
      <c r="AE30" s="105">
        <f t="shared" si="98"/>
        <v>520</v>
      </c>
      <c r="AF30" s="105">
        <f t="shared" si="98"/>
        <v>520</v>
      </c>
      <c r="AG30" s="105">
        <f t="shared" si="98"/>
        <v>520</v>
      </c>
      <c r="AH30" s="105">
        <f t="shared" si="98"/>
        <v>520</v>
      </c>
      <c r="AI30" s="105">
        <f t="shared" si="98"/>
        <v>520</v>
      </c>
      <c r="AJ30" s="105">
        <f t="shared" si="98"/>
        <v>520</v>
      </c>
      <c r="AK30" s="105">
        <f t="shared" si="98"/>
        <v>520</v>
      </c>
      <c r="AL30" s="105">
        <f t="shared" si="98"/>
        <v>520</v>
      </c>
      <c r="AM30" s="105">
        <f t="shared" si="98"/>
        <v>520</v>
      </c>
      <c r="AO30" s="98"/>
      <c r="AP30" s="98"/>
      <c r="AQ30" s="98"/>
      <c r="AR30" s="98"/>
      <c r="AS30" s="98"/>
      <c r="AT30" s="98"/>
      <c r="AW30" s="105">
        <f>AW81</f>
        <v>560</v>
      </c>
      <c r="AX30" s="105">
        <f t="shared" ref="AX30:BH30" si="99">AX81</f>
        <v>560</v>
      </c>
      <c r="AY30" s="105">
        <f t="shared" si="99"/>
        <v>560</v>
      </c>
      <c r="AZ30" s="105">
        <f t="shared" si="99"/>
        <v>560</v>
      </c>
      <c r="BA30" s="105">
        <f t="shared" si="99"/>
        <v>560</v>
      </c>
      <c r="BB30" s="105">
        <f t="shared" si="99"/>
        <v>560</v>
      </c>
      <c r="BC30" s="105">
        <f t="shared" si="99"/>
        <v>560</v>
      </c>
      <c r="BD30" s="105">
        <f t="shared" si="99"/>
        <v>560</v>
      </c>
      <c r="BE30" s="105">
        <f t="shared" si="99"/>
        <v>560</v>
      </c>
      <c r="BF30" s="105">
        <f t="shared" si="99"/>
        <v>560</v>
      </c>
      <c r="BG30" s="105">
        <f t="shared" si="99"/>
        <v>560</v>
      </c>
      <c r="BH30" s="105">
        <f t="shared" si="99"/>
        <v>560</v>
      </c>
      <c r="BJ30" s="98"/>
      <c r="BK30" s="98"/>
      <c r="BL30" s="98"/>
      <c r="BM30" s="98"/>
      <c r="BN30" s="98"/>
      <c r="BO30" s="98"/>
    </row>
    <row r="31" spans="2:67" ht="18" customHeight="1" x14ac:dyDescent="0.25">
      <c r="D31" s="106" t="s">
        <v>302</v>
      </c>
      <c r="E31" s="107"/>
      <c r="G31" s="105">
        <f>G88</f>
        <v>480.53392658509455</v>
      </c>
      <c r="H31" s="105">
        <f t="shared" ref="H31:R31" si="100">H88</f>
        <v>480.26460859977948</v>
      </c>
      <c r="I31" s="105">
        <f t="shared" si="100"/>
        <v>481.05147864184011</v>
      </c>
      <c r="J31" s="105">
        <f t="shared" si="100"/>
        <v>482.09036472509524</v>
      </c>
      <c r="K31" s="105">
        <f t="shared" si="100"/>
        <v>481.81327576902322</v>
      </c>
      <c r="L31" s="105">
        <f t="shared" si="100"/>
        <v>481.02618920363443</v>
      </c>
      <c r="M31" s="105">
        <f t="shared" si="100"/>
        <v>480.25410269984121</v>
      </c>
      <c r="N31" s="105">
        <f t="shared" si="100"/>
        <v>481.26315789473682</v>
      </c>
      <c r="O31" s="105">
        <f t="shared" si="100"/>
        <v>480.50052137643377</v>
      </c>
      <c r="P31" s="105">
        <f t="shared" si="100"/>
        <v>480.49663735126745</v>
      </c>
      <c r="Q31" s="105">
        <f t="shared" si="100"/>
        <v>480.2462801436634</v>
      </c>
      <c r="R31" s="105">
        <f t="shared" si="100"/>
        <v>479.26829268292681</v>
      </c>
      <c r="T31" s="98"/>
      <c r="U31" s="98"/>
      <c r="V31" s="98"/>
      <c r="W31" s="98"/>
      <c r="X31" s="98"/>
      <c r="Y31" s="98"/>
      <c r="AB31" s="105">
        <f>AB88</f>
        <v>516.94831013916496</v>
      </c>
      <c r="AC31" s="105">
        <f t="shared" ref="AC31:AM31" si="101">AC88</f>
        <v>526.36318159079542</v>
      </c>
      <c r="AD31" s="105">
        <f t="shared" si="101"/>
        <v>518.45238095238096</v>
      </c>
      <c r="AE31" s="105">
        <f t="shared" si="101"/>
        <v>550</v>
      </c>
      <c r="AF31" s="105">
        <f t="shared" si="101"/>
        <v>550</v>
      </c>
      <c r="AG31" s="105">
        <f t="shared" si="101"/>
        <v>550</v>
      </c>
      <c r="AH31" s="105">
        <f t="shared" si="101"/>
        <v>550</v>
      </c>
      <c r="AI31" s="105">
        <f t="shared" si="101"/>
        <v>550</v>
      </c>
      <c r="AJ31" s="105">
        <f t="shared" si="101"/>
        <v>550</v>
      </c>
      <c r="AK31" s="105">
        <f t="shared" si="101"/>
        <v>550</v>
      </c>
      <c r="AL31" s="105">
        <f t="shared" si="101"/>
        <v>550</v>
      </c>
      <c r="AM31" s="105">
        <f t="shared" si="101"/>
        <v>550</v>
      </c>
      <c r="AO31" s="98"/>
      <c r="AP31" s="98"/>
      <c r="AQ31" s="98"/>
      <c r="AR31" s="98"/>
      <c r="AS31" s="98"/>
      <c r="AT31" s="98"/>
      <c r="AW31" s="105">
        <f>AW88</f>
        <v>580</v>
      </c>
      <c r="AX31" s="105">
        <f t="shared" ref="AX31:BH31" si="102">AX88</f>
        <v>580</v>
      </c>
      <c r="AY31" s="105">
        <f t="shared" si="102"/>
        <v>580</v>
      </c>
      <c r="AZ31" s="105">
        <f t="shared" si="102"/>
        <v>580</v>
      </c>
      <c r="BA31" s="105">
        <f t="shared" si="102"/>
        <v>580</v>
      </c>
      <c r="BB31" s="105">
        <f t="shared" si="102"/>
        <v>580</v>
      </c>
      <c r="BC31" s="105">
        <f t="shared" si="102"/>
        <v>580</v>
      </c>
      <c r="BD31" s="105">
        <f t="shared" si="102"/>
        <v>580</v>
      </c>
      <c r="BE31" s="105">
        <f t="shared" si="102"/>
        <v>580</v>
      </c>
      <c r="BF31" s="105">
        <f t="shared" si="102"/>
        <v>580</v>
      </c>
      <c r="BG31" s="105">
        <f t="shared" si="102"/>
        <v>580</v>
      </c>
      <c r="BH31" s="105">
        <f t="shared" si="102"/>
        <v>580</v>
      </c>
      <c r="BJ31" s="98"/>
      <c r="BK31" s="98"/>
      <c r="BL31" s="98"/>
      <c r="BM31" s="98"/>
      <c r="BN31" s="98"/>
      <c r="BO31" s="98"/>
    </row>
    <row r="32" spans="2:67" ht="18" customHeight="1" x14ac:dyDescent="0.25">
      <c r="D32" s="108" t="s">
        <v>25</v>
      </c>
      <c r="E32" s="109"/>
      <c r="G32" s="100">
        <v>0</v>
      </c>
      <c r="H32" s="100">
        <v>0</v>
      </c>
      <c r="I32" s="100">
        <v>0</v>
      </c>
      <c r="J32" s="100">
        <v>0</v>
      </c>
      <c r="K32" s="100">
        <v>0</v>
      </c>
      <c r="L32" s="100">
        <v>0</v>
      </c>
      <c r="M32" s="100">
        <v>0</v>
      </c>
      <c r="N32" s="100">
        <v>0</v>
      </c>
      <c r="O32" s="100">
        <v>0</v>
      </c>
      <c r="P32" s="100">
        <v>0</v>
      </c>
      <c r="Q32" s="100">
        <v>0</v>
      </c>
      <c r="R32" s="100">
        <v>0</v>
      </c>
      <c r="T32" s="98"/>
      <c r="U32" s="98"/>
      <c r="V32" s="98"/>
      <c r="W32" s="98"/>
      <c r="X32" s="98"/>
      <c r="Y32" s="98"/>
      <c r="AB32" s="100">
        <v>0</v>
      </c>
      <c r="AC32" s="100">
        <v>0</v>
      </c>
      <c r="AD32" s="100">
        <v>0</v>
      </c>
      <c r="AE32" s="100">
        <v>0</v>
      </c>
      <c r="AF32" s="100">
        <v>0</v>
      </c>
      <c r="AG32" s="100">
        <v>0</v>
      </c>
      <c r="AH32" s="100">
        <v>0</v>
      </c>
      <c r="AI32" s="100">
        <v>0</v>
      </c>
      <c r="AJ32" s="100">
        <v>0</v>
      </c>
      <c r="AK32" s="100">
        <v>0</v>
      </c>
      <c r="AL32" s="100">
        <v>0</v>
      </c>
      <c r="AM32" s="100">
        <v>0</v>
      </c>
      <c r="AO32" s="98"/>
      <c r="AP32" s="98"/>
      <c r="AQ32" s="98"/>
      <c r="AR32" s="98"/>
      <c r="AS32" s="98"/>
      <c r="AT32" s="98"/>
      <c r="AW32" s="100">
        <v>0</v>
      </c>
      <c r="AX32" s="100">
        <v>0</v>
      </c>
      <c r="AY32" s="100">
        <v>0</v>
      </c>
      <c r="AZ32" s="100">
        <v>0</v>
      </c>
      <c r="BA32" s="100">
        <v>0</v>
      </c>
      <c r="BB32" s="100">
        <v>0</v>
      </c>
      <c r="BC32" s="100">
        <v>0</v>
      </c>
      <c r="BD32" s="100">
        <v>0</v>
      </c>
      <c r="BE32" s="100">
        <v>0</v>
      </c>
      <c r="BF32" s="100">
        <v>0</v>
      </c>
      <c r="BG32" s="100">
        <v>0</v>
      </c>
      <c r="BH32" s="100">
        <v>0</v>
      </c>
      <c r="BJ32" s="98"/>
      <c r="BK32" s="98"/>
      <c r="BL32" s="98"/>
      <c r="BM32" s="98"/>
      <c r="BN32" s="98"/>
      <c r="BO32" s="98"/>
    </row>
    <row r="33" spans="1:68" ht="18" customHeight="1" x14ac:dyDescent="0.25"/>
    <row r="34" spans="1:68" ht="18" customHeight="1" x14ac:dyDescent="0.25">
      <c r="C34" s="95" t="s">
        <v>243</v>
      </c>
    </row>
    <row r="35" spans="1:68" ht="18" customHeight="1" x14ac:dyDescent="0.25">
      <c r="D35" s="103" t="s">
        <v>304</v>
      </c>
      <c r="E35" s="104"/>
      <c r="G35" s="105">
        <f>G104</f>
        <v>5974.4040000000005</v>
      </c>
      <c r="H35" s="105">
        <f t="shared" ref="H35:R35" si="103">H104</f>
        <v>6040.2236000000003</v>
      </c>
      <c r="I35" s="105">
        <f t="shared" si="103"/>
        <v>6083.0694000000003</v>
      </c>
      <c r="J35" s="105">
        <f t="shared" si="103"/>
        <v>6118.1528999999991</v>
      </c>
      <c r="K35" s="105">
        <f t="shared" si="103"/>
        <v>6189.2413999999999</v>
      </c>
      <c r="L35" s="105">
        <f t="shared" si="103"/>
        <v>6220.5805</v>
      </c>
      <c r="M35" s="105">
        <f t="shared" si="103"/>
        <v>6262.1992</v>
      </c>
      <c r="N35" s="105">
        <f t="shared" si="103"/>
        <v>6333.9699999999993</v>
      </c>
      <c r="O35" s="105">
        <f t="shared" si="103"/>
        <v>6377.5507999999991</v>
      </c>
      <c r="P35" s="105">
        <f t="shared" si="103"/>
        <v>6444.3702000000003</v>
      </c>
      <c r="Q35" s="105">
        <f t="shared" si="103"/>
        <v>6487.0838000000003</v>
      </c>
      <c r="R35" s="105">
        <f t="shared" si="103"/>
        <v>6527.8848000000007</v>
      </c>
      <c r="T35" s="98">
        <f t="shared" ref="T35" si="104">SUM(G35:I35)</f>
        <v>18097.697</v>
      </c>
      <c r="U35" s="98">
        <f t="shared" ref="U35" si="105">SUM(J35:L35)</f>
        <v>18527.9748</v>
      </c>
      <c r="V35" s="98">
        <f t="shared" ref="V35" si="106">SUM(M35:O35)</f>
        <v>18973.72</v>
      </c>
      <c r="W35" s="98">
        <f t="shared" ref="W35" si="107">SUM(P35:R35)</f>
        <v>19459.338800000001</v>
      </c>
      <c r="X35" s="98"/>
      <c r="Y35" s="98">
        <f t="shared" ref="Y35" si="108">SUM(G35:R35)</f>
        <v>75058.730599999995</v>
      </c>
      <c r="AB35" s="105">
        <f>AB104</f>
        <v>7248.2999999999975</v>
      </c>
      <c r="AC35" s="105">
        <f t="shared" ref="AC35:AM35" si="109">AC104</f>
        <v>7370.8499999999995</v>
      </c>
      <c r="AD35" s="105">
        <f t="shared" si="109"/>
        <v>7290.0000000000009</v>
      </c>
      <c r="AE35" s="105">
        <f t="shared" si="109"/>
        <v>7321.7099999999991</v>
      </c>
      <c r="AF35" s="105">
        <f t="shared" si="109"/>
        <v>7347.119999999999</v>
      </c>
      <c r="AG35" s="105">
        <f t="shared" si="109"/>
        <v>7376.1599999999989</v>
      </c>
      <c r="AH35" s="105">
        <f t="shared" si="109"/>
        <v>7412.4599999999991</v>
      </c>
      <c r="AI35" s="105">
        <f t="shared" si="109"/>
        <v>7448.7599999999993</v>
      </c>
      <c r="AJ35" s="105">
        <f t="shared" si="109"/>
        <v>7485.0599999999995</v>
      </c>
      <c r="AK35" s="105">
        <f t="shared" si="109"/>
        <v>7528.619999999999</v>
      </c>
      <c r="AL35" s="105">
        <f t="shared" si="109"/>
        <v>7575.8099999999995</v>
      </c>
      <c r="AM35" s="105">
        <f t="shared" si="109"/>
        <v>7619.369999999999</v>
      </c>
      <c r="AO35" s="98">
        <f t="shared" ref="AO35:AO37" si="110">SUM(AB35:AD35)</f>
        <v>21909.149999999998</v>
      </c>
      <c r="AP35" s="98">
        <f t="shared" ref="AP35:AP37" si="111">SUM(AE35:AG35)</f>
        <v>22044.989999999998</v>
      </c>
      <c r="AQ35" s="98">
        <f t="shared" ref="AQ35:AQ37" si="112">SUM(AH35:AJ35)</f>
        <v>22346.28</v>
      </c>
      <c r="AR35" s="98">
        <f t="shared" ref="AR35:AR37" si="113">SUM(AK35:AM35)</f>
        <v>22723.799999999996</v>
      </c>
      <c r="AS35" s="98"/>
      <c r="AT35" s="98">
        <f t="shared" ref="AT35:AT37" si="114">SUM(AB35:AM35)</f>
        <v>89024.219999999987</v>
      </c>
      <c r="AW35" s="105">
        <f>AW104</f>
        <v>8449.0499999999993</v>
      </c>
      <c r="AX35" s="105">
        <f t="shared" ref="AX35:BH35" si="115">AX104</f>
        <v>8566.5300000000007</v>
      </c>
      <c r="AY35" s="105">
        <f t="shared" si="115"/>
        <v>8578.5</v>
      </c>
      <c r="AZ35" s="105">
        <f t="shared" si="115"/>
        <v>8610.42</v>
      </c>
      <c r="BA35" s="105">
        <f t="shared" si="115"/>
        <v>8642.34</v>
      </c>
      <c r="BB35" s="105">
        <f t="shared" si="115"/>
        <v>8674.26</v>
      </c>
      <c r="BC35" s="105">
        <f t="shared" si="115"/>
        <v>8718.15</v>
      </c>
      <c r="BD35" s="105">
        <f t="shared" si="115"/>
        <v>8758.0499999999993</v>
      </c>
      <c r="BE35" s="105">
        <f t="shared" si="115"/>
        <v>8801.9399999999987</v>
      </c>
      <c r="BF35" s="105">
        <f t="shared" si="115"/>
        <v>8853.8100000000013</v>
      </c>
      <c r="BG35" s="105">
        <f t="shared" si="115"/>
        <v>8909.67</v>
      </c>
      <c r="BH35" s="105">
        <f t="shared" si="115"/>
        <v>8961.5399999999991</v>
      </c>
      <c r="BJ35" s="98">
        <f t="shared" ref="BJ35:BJ37" si="116">SUM(AW35:AY35)</f>
        <v>25594.080000000002</v>
      </c>
      <c r="BK35" s="98">
        <f t="shared" ref="BK35:BK37" si="117">SUM(AZ35:BB35)</f>
        <v>25927.020000000004</v>
      </c>
      <c r="BL35" s="98">
        <f t="shared" ref="BL35:BL37" si="118">SUM(BC35:BE35)</f>
        <v>26278.139999999996</v>
      </c>
      <c r="BM35" s="98">
        <f t="shared" ref="BM35:BM37" si="119">SUM(BF35:BH35)</f>
        <v>26725.020000000004</v>
      </c>
      <c r="BN35" s="98"/>
      <c r="BO35" s="98">
        <f t="shared" ref="BO35:BO37" si="120">SUM(AW35:BH35)</f>
        <v>104524.26</v>
      </c>
    </row>
    <row r="36" spans="1:68" ht="18" customHeight="1" x14ac:dyDescent="0.25">
      <c r="D36" s="106" t="s">
        <v>303</v>
      </c>
      <c r="E36" s="107"/>
      <c r="G36" s="105">
        <f>G116</f>
        <v>5974.4040000000005</v>
      </c>
      <c r="H36" s="105">
        <f t="shared" ref="H36:R36" si="121">H116</f>
        <v>6040.2236000000003</v>
      </c>
      <c r="I36" s="105">
        <f t="shared" si="121"/>
        <v>6083.0694000000003</v>
      </c>
      <c r="J36" s="105">
        <f t="shared" si="121"/>
        <v>6118.1528999999991</v>
      </c>
      <c r="K36" s="105">
        <f t="shared" si="121"/>
        <v>6189.2413999999999</v>
      </c>
      <c r="L36" s="105">
        <f t="shared" si="121"/>
        <v>6220.5805</v>
      </c>
      <c r="M36" s="105">
        <f t="shared" si="121"/>
        <v>6262.1992</v>
      </c>
      <c r="N36" s="105">
        <f t="shared" si="121"/>
        <v>6333.9699999999993</v>
      </c>
      <c r="O36" s="105">
        <f t="shared" si="121"/>
        <v>6377.5507999999991</v>
      </c>
      <c r="P36" s="105">
        <f t="shared" si="121"/>
        <v>6444.3702000000003</v>
      </c>
      <c r="Q36" s="105">
        <f t="shared" si="121"/>
        <v>6487.0838000000003</v>
      </c>
      <c r="R36" s="105">
        <f t="shared" si="121"/>
        <v>6527.8848000000007</v>
      </c>
      <c r="T36" s="98">
        <f t="shared" ref="T36:T37" si="122">SUM(G36:I36)</f>
        <v>18097.697</v>
      </c>
      <c r="U36" s="98">
        <f t="shared" ref="U36:U37" si="123">SUM(J36:L36)</f>
        <v>18527.9748</v>
      </c>
      <c r="V36" s="98">
        <f t="shared" ref="V36:V37" si="124">SUM(M36:O36)</f>
        <v>18973.72</v>
      </c>
      <c r="W36" s="98">
        <f t="shared" ref="W36:W37" si="125">SUM(P36:R36)</f>
        <v>19459.338800000001</v>
      </c>
      <c r="X36" s="98"/>
      <c r="Y36" s="98">
        <f t="shared" ref="Y36:Y37" si="126">SUM(G36:R36)</f>
        <v>75058.730599999995</v>
      </c>
      <c r="AB36" s="105">
        <f>AB116</f>
        <v>7260.9999999999982</v>
      </c>
      <c r="AC36" s="105">
        <f t="shared" ref="AC36:AM36" si="127">AC116</f>
        <v>7374.15</v>
      </c>
      <c r="AD36" s="105">
        <f t="shared" si="127"/>
        <v>7296.3</v>
      </c>
      <c r="AE36" s="105">
        <f t="shared" si="127"/>
        <v>7321.7099999999991</v>
      </c>
      <c r="AF36" s="105">
        <f t="shared" si="127"/>
        <v>7347.119999999999</v>
      </c>
      <c r="AG36" s="105">
        <f t="shared" si="127"/>
        <v>7376.1599999999989</v>
      </c>
      <c r="AH36" s="105">
        <f t="shared" si="127"/>
        <v>7412.4599999999991</v>
      </c>
      <c r="AI36" s="105">
        <f t="shared" si="127"/>
        <v>7448.7599999999993</v>
      </c>
      <c r="AJ36" s="105">
        <f t="shared" si="127"/>
        <v>7485.0599999999995</v>
      </c>
      <c r="AK36" s="105">
        <f t="shared" si="127"/>
        <v>7528.619999999999</v>
      </c>
      <c r="AL36" s="105">
        <f t="shared" si="127"/>
        <v>7575.8099999999995</v>
      </c>
      <c r="AM36" s="105">
        <f t="shared" si="127"/>
        <v>7619.369999999999</v>
      </c>
      <c r="AO36" s="98">
        <f t="shared" si="110"/>
        <v>21931.449999999997</v>
      </c>
      <c r="AP36" s="98">
        <f t="shared" si="111"/>
        <v>22044.989999999998</v>
      </c>
      <c r="AQ36" s="98">
        <f t="shared" si="112"/>
        <v>22346.28</v>
      </c>
      <c r="AR36" s="98">
        <f t="shared" si="113"/>
        <v>22723.799999999996</v>
      </c>
      <c r="AS36" s="98"/>
      <c r="AT36" s="98">
        <f t="shared" si="114"/>
        <v>89046.51999999999</v>
      </c>
      <c r="AW36" s="105">
        <f>AW116</f>
        <v>8449.0499999999993</v>
      </c>
      <c r="AX36" s="105">
        <f t="shared" ref="AX36:BH36" si="128">AX116</f>
        <v>8566.5300000000007</v>
      </c>
      <c r="AY36" s="105">
        <f t="shared" si="128"/>
        <v>8578.5</v>
      </c>
      <c r="AZ36" s="105">
        <f t="shared" si="128"/>
        <v>8610.42</v>
      </c>
      <c r="BA36" s="105">
        <f t="shared" si="128"/>
        <v>8642.34</v>
      </c>
      <c r="BB36" s="105">
        <f t="shared" si="128"/>
        <v>8674.26</v>
      </c>
      <c r="BC36" s="105">
        <f t="shared" si="128"/>
        <v>8718.15</v>
      </c>
      <c r="BD36" s="105">
        <f t="shared" si="128"/>
        <v>8758.0499999999993</v>
      </c>
      <c r="BE36" s="105">
        <f t="shared" si="128"/>
        <v>8801.9399999999987</v>
      </c>
      <c r="BF36" s="105">
        <f t="shared" si="128"/>
        <v>8853.8100000000013</v>
      </c>
      <c r="BG36" s="105">
        <f t="shared" si="128"/>
        <v>8909.67</v>
      </c>
      <c r="BH36" s="105">
        <f t="shared" si="128"/>
        <v>8961.5399999999991</v>
      </c>
      <c r="BJ36" s="98">
        <f t="shared" si="116"/>
        <v>25594.080000000002</v>
      </c>
      <c r="BK36" s="98">
        <f t="shared" si="117"/>
        <v>25927.020000000004</v>
      </c>
      <c r="BL36" s="98">
        <f t="shared" si="118"/>
        <v>26278.139999999996</v>
      </c>
      <c r="BM36" s="98">
        <f t="shared" si="119"/>
        <v>26725.020000000004</v>
      </c>
      <c r="BN36" s="98"/>
      <c r="BO36" s="98">
        <f t="shared" si="120"/>
        <v>104524.26</v>
      </c>
    </row>
    <row r="37" spans="1:68" ht="18" customHeight="1" x14ac:dyDescent="0.25">
      <c r="D37" s="108" t="s">
        <v>25</v>
      </c>
      <c r="E37" s="109"/>
      <c r="G37" s="100">
        <v>0</v>
      </c>
      <c r="H37" s="100">
        <v>0</v>
      </c>
      <c r="I37" s="100">
        <v>0</v>
      </c>
      <c r="J37" s="100">
        <v>0</v>
      </c>
      <c r="K37" s="100">
        <v>0</v>
      </c>
      <c r="L37" s="100">
        <v>0</v>
      </c>
      <c r="M37" s="100">
        <v>0</v>
      </c>
      <c r="N37" s="100">
        <v>0</v>
      </c>
      <c r="O37" s="100">
        <v>0</v>
      </c>
      <c r="P37" s="100">
        <v>0</v>
      </c>
      <c r="Q37" s="100">
        <v>0</v>
      </c>
      <c r="R37" s="100">
        <v>0</v>
      </c>
      <c r="T37" s="98">
        <f t="shared" si="122"/>
        <v>0</v>
      </c>
      <c r="U37" s="98">
        <f t="shared" si="123"/>
        <v>0</v>
      </c>
      <c r="V37" s="98">
        <f t="shared" si="124"/>
        <v>0</v>
      </c>
      <c r="W37" s="98">
        <f t="shared" si="125"/>
        <v>0</v>
      </c>
      <c r="X37" s="98"/>
      <c r="Y37" s="98">
        <f t="shared" si="126"/>
        <v>0</v>
      </c>
      <c r="AB37" s="100">
        <v>0</v>
      </c>
      <c r="AC37" s="100">
        <v>0</v>
      </c>
      <c r="AD37" s="100">
        <v>0</v>
      </c>
      <c r="AE37" s="100">
        <v>0</v>
      </c>
      <c r="AF37" s="100">
        <v>0</v>
      </c>
      <c r="AG37" s="100">
        <v>0</v>
      </c>
      <c r="AH37" s="100">
        <v>0</v>
      </c>
      <c r="AI37" s="100">
        <v>0</v>
      </c>
      <c r="AJ37" s="100">
        <v>0</v>
      </c>
      <c r="AK37" s="100">
        <v>0</v>
      </c>
      <c r="AL37" s="100">
        <v>0</v>
      </c>
      <c r="AM37" s="100">
        <v>0</v>
      </c>
      <c r="AO37" s="98">
        <f t="shared" si="110"/>
        <v>0</v>
      </c>
      <c r="AP37" s="98">
        <f t="shared" si="111"/>
        <v>0</v>
      </c>
      <c r="AQ37" s="98">
        <f t="shared" si="112"/>
        <v>0</v>
      </c>
      <c r="AR37" s="98">
        <f t="shared" si="113"/>
        <v>0</v>
      </c>
      <c r="AS37" s="98"/>
      <c r="AT37" s="98">
        <f t="shared" si="114"/>
        <v>0</v>
      </c>
      <c r="AW37" s="100">
        <v>0</v>
      </c>
      <c r="AX37" s="100">
        <v>0</v>
      </c>
      <c r="AY37" s="100">
        <v>0</v>
      </c>
      <c r="AZ37" s="100">
        <v>0</v>
      </c>
      <c r="BA37" s="100">
        <v>0</v>
      </c>
      <c r="BB37" s="100">
        <v>0</v>
      </c>
      <c r="BC37" s="100">
        <v>0</v>
      </c>
      <c r="BD37" s="100">
        <v>0</v>
      </c>
      <c r="BE37" s="100">
        <v>0</v>
      </c>
      <c r="BF37" s="100">
        <v>0</v>
      </c>
      <c r="BG37" s="100">
        <v>0</v>
      </c>
      <c r="BH37" s="100">
        <v>0</v>
      </c>
      <c r="BJ37" s="98">
        <f t="shared" si="116"/>
        <v>0</v>
      </c>
      <c r="BK37" s="98">
        <f t="shared" si="117"/>
        <v>0</v>
      </c>
      <c r="BL37" s="98">
        <f t="shared" si="118"/>
        <v>0</v>
      </c>
      <c r="BM37" s="98">
        <f t="shared" si="119"/>
        <v>0</v>
      </c>
      <c r="BN37" s="98"/>
      <c r="BO37" s="98">
        <f t="shared" si="120"/>
        <v>0</v>
      </c>
    </row>
    <row r="38" spans="1:68" ht="18" customHeight="1" x14ac:dyDescent="0.25"/>
    <row r="39" spans="1:68" ht="18" customHeight="1" thickBot="1" x14ac:dyDescent="0.3">
      <c r="A39" s="110"/>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row>
    <row r="40" spans="1:68" ht="18" customHeight="1" x14ac:dyDescent="0.25"/>
    <row r="41" spans="1:68" ht="18" customHeight="1" x14ac:dyDescent="0.25">
      <c r="B41" s="111" t="s">
        <v>305</v>
      </c>
      <c r="C41" s="112"/>
      <c r="D41" s="112"/>
      <c r="E41" s="112"/>
    </row>
    <row r="42" spans="1:68" ht="18" customHeight="1" x14ac:dyDescent="0.25">
      <c r="B42" s="101"/>
    </row>
    <row r="43" spans="1:68" ht="18" customHeight="1" x14ac:dyDescent="0.25">
      <c r="B43" s="101" t="s">
        <v>257</v>
      </c>
    </row>
    <row r="44" spans="1:68" ht="18" customHeight="1" x14ac:dyDescent="0.25">
      <c r="C44" s="113" t="str">
        <f>$D$23</f>
        <v>Budget Volume Projections</v>
      </c>
      <c r="D44" s="113"/>
      <c r="E44" s="113"/>
    </row>
    <row r="45" spans="1:68" ht="18" customHeight="1" x14ac:dyDescent="0.25">
      <c r="C45" s="114"/>
      <c r="D45" s="114" t="s">
        <v>24</v>
      </c>
      <c r="E45" s="114"/>
      <c r="G45" s="115">
        <v>36010</v>
      </c>
      <c r="H45" s="115">
        <v>36370</v>
      </c>
      <c r="I45" s="115">
        <v>36730</v>
      </c>
      <c r="J45" s="115">
        <v>37060</v>
      </c>
      <c r="K45" s="115">
        <v>37300</v>
      </c>
      <c r="L45" s="115">
        <v>37450</v>
      </c>
      <c r="M45" s="115">
        <v>37840</v>
      </c>
      <c r="N45" s="115">
        <v>38140</v>
      </c>
      <c r="O45" s="115">
        <v>38410</v>
      </c>
      <c r="P45" s="115">
        <v>38770</v>
      </c>
      <c r="Q45" s="115">
        <v>39010</v>
      </c>
      <c r="R45" s="115">
        <v>39310</v>
      </c>
      <c r="T45" s="98">
        <f>SUM(G45:I45)</f>
        <v>109110</v>
      </c>
      <c r="U45" s="98">
        <f>SUM(J45:L45)</f>
        <v>111810</v>
      </c>
      <c r="V45" s="98">
        <f>SUM(M45:O45)</f>
        <v>114390</v>
      </c>
      <c r="W45" s="98">
        <f>SUM(P45:R45)</f>
        <v>117090</v>
      </c>
      <c r="X45" s="98"/>
      <c r="Y45" s="98">
        <f>SUM(G45:R45)</f>
        <v>452400</v>
      </c>
      <c r="AB45" s="116">
        <f>R45+AB46</f>
        <v>38530</v>
      </c>
      <c r="AC45" s="117">
        <f>AB45+AC46</f>
        <v>38920</v>
      </c>
      <c r="AD45" s="117">
        <f t="shared" ref="AD45:AM45" si="129">AC45+AD46</f>
        <v>39300</v>
      </c>
      <c r="AE45" s="117">
        <f t="shared" si="129"/>
        <v>39650</v>
      </c>
      <c r="AF45" s="117">
        <f t="shared" si="129"/>
        <v>39910</v>
      </c>
      <c r="AG45" s="117">
        <f t="shared" si="129"/>
        <v>40070</v>
      </c>
      <c r="AH45" s="117">
        <f t="shared" si="129"/>
        <v>40490</v>
      </c>
      <c r="AI45" s="117">
        <f t="shared" si="129"/>
        <v>40810</v>
      </c>
      <c r="AJ45" s="117">
        <f t="shared" si="129"/>
        <v>41100</v>
      </c>
      <c r="AK45" s="117">
        <f t="shared" si="129"/>
        <v>41480</v>
      </c>
      <c r="AL45" s="117">
        <f t="shared" si="129"/>
        <v>41740</v>
      </c>
      <c r="AM45" s="117">
        <f t="shared" si="129"/>
        <v>42060</v>
      </c>
      <c r="AO45" s="98">
        <f>SUM(AB45:AD45)</f>
        <v>116750</v>
      </c>
      <c r="AP45" s="98">
        <f>SUM(AE45:AG45)</f>
        <v>119630</v>
      </c>
      <c r="AQ45" s="98">
        <f>SUM(AH45:AJ45)</f>
        <v>122400</v>
      </c>
      <c r="AR45" s="98">
        <f>SUM(AK45:AM45)</f>
        <v>125280</v>
      </c>
      <c r="AS45" s="98"/>
      <c r="AT45" s="98">
        <f>SUM(AB45:AM45)</f>
        <v>484060</v>
      </c>
      <c r="AW45" s="116">
        <f>AM45+AW46</f>
        <v>41230</v>
      </c>
      <c r="AX45" s="117">
        <f>AW45+AX46</f>
        <v>41640</v>
      </c>
      <c r="AY45" s="117">
        <f t="shared" ref="AY45" si="130">AX45+AY46</f>
        <v>42050</v>
      </c>
      <c r="AZ45" s="117">
        <f t="shared" ref="AZ45" si="131">AY45+AZ46</f>
        <v>42430</v>
      </c>
      <c r="BA45" s="117">
        <f t="shared" ref="BA45" si="132">AZ45+BA46</f>
        <v>42700</v>
      </c>
      <c r="BB45" s="117">
        <f t="shared" ref="BB45" si="133">BA45+BB46</f>
        <v>42870</v>
      </c>
      <c r="BC45" s="117">
        <f t="shared" ref="BC45" si="134">BB45+BC46</f>
        <v>43320</v>
      </c>
      <c r="BD45" s="117">
        <f t="shared" ref="BD45" si="135">BC45+BD46</f>
        <v>43670</v>
      </c>
      <c r="BE45" s="117">
        <f t="shared" ref="BE45" si="136">BD45+BE46</f>
        <v>43980</v>
      </c>
      <c r="BF45" s="117">
        <f t="shared" ref="BF45" si="137">BE45+BF46</f>
        <v>44380</v>
      </c>
      <c r="BG45" s="117">
        <f t="shared" ref="BG45" si="138">BF45+BG46</f>
        <v>44660</v>
      </c>
      <c r="BH45" s="117">
        <f t="shared" ref="BH45" si="139">BG45+BH46</f>
        <v>45000</v>
      </c>
      <c r="BJ45" s="98">
        <f>SUM(AW45:AY45)</f>
        <v>124920</v>
      </c>
      <c r="BK45" s="98">
        <f>SUM(AZ45:BB45)</f>
        <v>128000</v>
      </c>
      <c r="BL45" s="98">
        <f>SUM(BC45:BE45)</f>
        <v>130970</v>
      </c>
      <c r="BM45" s="98">
        <f>SUM(BF45:BH45)</f>
        <v>134040</v>
      </c>
      <c r="BN45" s="98"/>
      <c r="BO45" s="98">
        <f>SUM(AW45:BH45)</f>
        <v>517930</v>
      </c>
    </row>
    <row r="46" spans="1:68" ht="18" customHeight="1" x14ac:dyDescent="0.25">
      <c r="C46" s="114"/>
      <c r="D46" s="114"/>
      <c r="E46" s="118" t="s">
        <v>6</v>
      </c>
      <c r="G46" s="97"/>
      <c r="H46" s="97">
        <f>H45-G45</f>
        <v>360</v>
      </c>
      <c r="I46" s="97">
        <f t="shared" ref="I46:R46" si="140">I45-H45</f>
        <v>360</v>
      </c>
      <c r="J46" s="97">
        <f t="shared" si="140"/>
        <v>330</v>
      </c>
      <c r="K46" s="97">
        <f t="shared" si="140"/>
        <v>240</v>
      </c>
      <c r="L46" s="97">
        <f t="shared" si="140"/>
        <v>150</v>
      </c>
      <c r="M46" s="97">
        <f t="shared" si="140"/>
        <v>390</v>
      </c>
      <c r="N46" s="97">
        <f t="shared" si="140"/>
        <v>300</v>
      </c>
      <c r="O46" s="97">
        <f t="shared" si="140"/>
        <v>270</v>
      </c>
      <c r="P46" s="97">
        <f t="shared" si="140"/>
        <v>360</v>
      </c>
      <c r="Q46" s="97">
        <f t="shared" si="140"/>
        <v>240</v>
      </c>
      <c r="R46" s="97">
        <f t="shared" si="140"/>
        <v>300</v>
      </c>
      <c r="T46" s="98"/>
      <c r="U46" s="98"/>
      <c r="V46" s="98"/>
      <c r="W46" s="98"/>
      <c r="X46" s="98"/>
      <c r="Y46" s="98"/>
      <c r="AB46" s="119">
        <v>-780</v>
      </c>
      <c r="AC46" s="119">
        <v>390</v>
      </c>
      <c r="AD46" s="119">
        <v>380</v>
      </c>
      <c r="AE46" s="119">
        <v>350</v>
      </c>
      <c r="AF46" s="119">
        <v>260</v>
      </c>
      <c r="AG46" s="119">
        <v>160</v>
      </c>
      <c r="AH46" s="119">
        <v>420</v>
      </c>
      <c r="AI46" s="119">
        <v>320</v>
      </c>
      <c r="AJ46" s="119">
        <v>290</v>
      </c>
      <c r="AK46" s="119">
        <v>380</v>
      </c>
      <c r="AL46" s="119">
        <v>260</v>
      </c>
      <c r="AM46" s="119">
        <v>320</v>
      </c>
      <c r="AN46" s="105"/>
      <c r="AO46" s="105"/>
      <c r="AP46" s="105"/>
      <c r="AQ46" s="105"/>
      <c r="AR46" s="105"/>
      <c r="AS46" s="105"/>
      <c r="AT46" s="105"/>
      <c r="AU46" s="105"/>
      <c r="AV46" s="105"/>
      <c r="AW46" s="119">
        <f>MROUND(AB45*1.07,10)-AM45</f>
        <v>-830</v>
      </c>
      <c r="AX46" s="119">
        <f t="shared" ref="AX46" si="141">MROUND(AC45*1.07,10)-AW45</f>
        <v>410</v>
      </c>
      <c r="AY46" s="119">
        <f t="shared" ref="AY46" si="142">MROUND(AD45*1.07,10)-AX45</f>
        <v>410</v>
      </c>
      <c r="AZ46" s="119">
        <f t="shared" ref="AZ46" si="143">MROUND(AE45*1.07,10)-AY45</f>
        <v>380</v>
      </c>
      <c r="BA46" s="119">
        <f t="shared" ref="BA46" si="144">MROUND(AF45*1.07,10)-AZ45</f>
        <v>270</v>
      </c>
      <c r="BB46" s="119">
        <f t="shared" ref="BB46" si="145">MROUND(AG45*1.07,10)-BA45</f>
        <v>170</v>
      </c>
      <c r="BC46" s="119">
        <f t="shared" ref="BC46" si="146">MROUND(AH45*1.07,10)-BB45</f>
        <v>450</v>
      </c>
      <c r="BD46" s="119">
        <f t="shared" ref="BD46" si="147">MROUND(AI45*1.07,10)-BC45</f>
        <v>350</v>
      </c>
      <c r="BE46" s="119">
        <f t="shared" ref="BE46" si="148">MROUND(AJ45*1.07,10)-BD45</f>
        <v>310</v>
      </c>
      <c r="BF46" s="119">
        <f t="shared" ref="BF46" si="149">MROUND(AK45*1.07,10)-BE45</f>
        <v>400</v>
      </c>
      <c r="BG46" s="119">
        <f t="shared" ref="BG46" si="150">MROUND(AL45*1.07,10)-BF45</f>
        <v>280</v>
      </c>
      <c r="BH46" s="119">
        <f t="shared" ref="BH46" si="151">MROUND(AM45*1.07,10)-BG45</f>
        <v>340</v>
      </c>
      <c r="BJ46" s="105"/>
      <c r="BK46" s="105"/>
      <c r="BL46" s="105"/>
      <c r="BM46" s="105"/>
      <c r="BN46" s="105"/>
      <c r="BO46" s="105"/>
    </row>
    <row r="47" spans="1:68" s="120" customFormat="1" ht="18" customHeight="1" x14ac:dyDescent="0.25">
      <c r="C47" s="121"/>
      <c r="D47" s="121"/>
      <c r="E47" s="121" t="s">
        <v>5</v>
      </c>
      <c r="AB47" s="122">
        <f>(AB45/G45)-1</f>
        <v>6.998056095529015E-2</v>
      </c>
      <c r="AC47" s="122">
        <f t="shared" ref="AC47:AM47" si="152">(AC45/H45)-1</f>
        <v>7.0112730272202439E-2</v>
      </c>
      <c r="AD47" s="122">
        <f t="shared" si="152"/>
        <v>6.9970051728831972E-2</v>
      </c>
      <c r="AE47" s="122">
        <f t="shared" si="152"/>
        <v>6.9886670264436068E-2</v>
      </c>
      <c r="AF47" s="122">
        <f t="shared" si="152"/>
        <v>6.9973190348525449E-2</v>
      </c>
      <c r="AG47" s="122">
        <f t="shared" si="152"/>
        <v>6.9959946595460565E-2</v>
      </c>
      <c r="AH47" s="122">
        <f t="shared" si="152"/>
        <v>7.0031712473572982E-2</v>
      </c>
      <c r="AI47" s="122">
        <f t="shared" si="152"/>
        <v>7.0005243838489717E-2</v>
      </c>
      <c r="AJ47" s="122">
        <f t="shared" si="152"/>
        <v>7.0033845352772683E-2</v>
      </c>
      <c r="AK47" s="122">
        <f t="shared" si="152"/>
        <v>6.9899406757802485E-2</v>
      </c>
      <c r="AL47" s="122">
        <f t="shared" si="152"/>
        <v>6.9982055883106797E-2</v>
      </c>
      <c r="AM47" s="122">
        <f t="shared" si="152"/>
        <v>6.9956754006614164E-2</v>
      </c>
      <c r="AN47" s="123"/>
      <c r="AO47" s="123">
        <f t="shared" ref="AO47:AT47" si="153">(AO45/T45)-1</f>
        <v>7.0021079644395634E-2</v>
      </c>
      <c r="AP47" s="123">
        <f t="shared" si="153"/>
        <v>6.994007691619708E-2</v>
      </c>
      <c r="AQ47" s="123">
        <f t="shared" si="153"/>
        <v>7.0023603461841111E-2</v>
      </c>
      <c r="AR47" s="123">
        <f t="shared" si="153"/>
        <v>6.9946195234435127E-2</v>
      </c>
      <c r="AS47" s="123"/>
      <c r="AT47" s="123">
        <f t="shared" si="153"/>
        <v>6.9982316534040745E-2</v>
      </c>
      <c r="AW47" s="122">
        <f t="shared" ref="AW47" si="154">(AW45/AB45)-1</f>
        <v>7.007526602647296E-2</v>
      </c>
      <c r="AX47" s="122">
        <f t="shared" ref="AX47" si="155">(AX45/AC45)-1</f>
        <v>6.9886947584789416E-2</v>
      </c>
      <c r="AY47" s="122">
        <f t="shared" ref="AY47" si="156">(AY45/AD45)-1</f>
        <v>6.9974554707379122E-2</v>
      </c>
      <c r="AZ47" s="122">
        <f t="shared" ref="AZ47" si="157">(AZ45/AE45)-1</f>
        <v>7.0113493064312804E-2</v>
      </c>
      <c r="BA47" s="122">
        <f t="shared" ref="BA47" si="158">(BA45/AF45)-1</f>
        <v>6.9907291405662653E-2</v>
      </c>
      <c r="BB47" s="122">
        <f t="shared" ref="BB47" si="159">(BB45/AG45)-1</f>
        <v>6.9877714000499136E-2</v>
      </c>
      <c r="BC47" s="122">
        <f t="shared" ref="BC47" si="160">(BC45/AH45)-1</f>
        <v>6.9893800938503281E-2</v>
      </c>
      <c r="BD47" s="122">
        <f t="shared" ref="BD47" si="161">(BD45/AI45)-1</f>
        <v>7.0080862533692612E-2</v>
      </c>
      <c r="BE47" s="122">
        <f t="shared" ref="BE47" si="162">(BE45/AJ45)-1</f>
        <v>7.0072992700729975E-2</v>
      </c>
      <c r="BF47" s="122">
        <f t="shared" ref="BF47" si="163">(BF45/AK45)-1</f>
        <v>6.9913211186113822E-2</v>
      </c>
      <c r="BG47" s="122">
        <f t="shared" ref="BG47" si="164">(BG45/AL45)-1</f>
        <v>6.9956875898418813E-2</v>
      </c>
      <c r="BH47" s="122">
        <f t="shared" ref="BH47" si="165">(BH45/AM45)-1</f>
        <v>6.9900142653352315E-2</v>
      </c>
      <c r="BJ47" s="123">
        <f t="shared" ref="BJ47" si="166">(BJ45/AO45)-1</f>
        <v>6.9978586723768776E-2</v>
      </c>
      <c r="BK47" s="123">
        <f t="shared" ref="BK47" si="167">(BK45/AP45)-1</f>
        <v>6.9965727660285859E-2</v>
      </c>
      <c r="BL47" s="123">
        <f t="shared" ref="BL47" si="168">(BL45/AQ45)-1</f>
        <v>7.0016339869281019E-2</v>
      </c>
      <c r="BM47" s="123">
        <f t="shared" ref="BM47" si="169">(BM45/AR45)-1</f>
        <v>6.9923371647509613E-2</v>
      </c>
      <c r="BN47" s="123"/>
      <c r="BO47" s="123">
        <f t="shared" ref="BO47" si="170">(BO45/AT45)-1</f>
        <v>6.9970664793620685E-2</v>
      </c>
    </row>
    <row r="48" spans="1:68" ht="18" customHeight="1" x14ac:dyDescent="0.25">
      <c r="C48" s="114"/>
      <c r="D48" s="114" t="s">
        <v>244</v>
      </c>
      <c r="E48" s="114"/>
      <c r="G48" s="123">
        <f>G50/G45</f>
        <v>0.49930574840322134</v>
      </c>
      <c r="H48" s="123">
        <f t="shared" ref="H48:R48" si="171">H50/H45</f>
        <v>0.49876271652460819</v>
      </c>
      <c r="I48" s="123">
        <f t="shared" si="171"/>
        <v>0.49714130138851076</v>
      </c>
      <c r="J48" s="123">
        <f t="shared" si="171"/>
        <v>0.49568267674042094</v>
      </c>
      <c r="K48" s="123">
        <f t="shared" si="171"/>
        <v>0.49678284182305632</v>
      </c>
      <c r="L48" s="123">
        <f t="shared" si="171"/>
        <v>0.49959946595460614</v>
      </c>
      <c r="M48" s="123">
        <f t="shared" si="171"/>
        <v>0.49920718816067655</v>
      </c>
      <c r="N48" s="123">
        <f t="shared" si="171"/>
        <v>0.49816465652857894</v>
      </c>
      <c r="O48" s="123">
        <f t="shared" si="171"/>
        <v>0.49934912783129393</v>
      </c>
      <c r="P48" s="123">
        <f t="shared" si="171"/>
        <v>0.49858137735362396</v>
      </c>
      <c r="Q48" s="123">
        <f t="shared" si="171"/>
        <v>0.4996154832094335</v>
      </c>
      <c r="R48" s="123">
        <f t="shared" si="171"/>
        <v>0.5006359704909692</v>
      </c>
      <c r="T48" s="124">
        <f>T50/T45</f>
        <v>0.49839611401338096</v>
      </c>
      <c r="U48" s="124">
        <f t="shared" ref="U48:W48" si="172">U50/U45</f>
        <v>0.49736159556390303</v>
      </c>
      <c r="V48" s="124">
        <f t="shared" si="172"/>
        <v>0.49890724713698748</v>
      </c>
      <c r="W48" s="124">
        <f t="shared" si="172"/>
        <v>0.49961568024596464</v>
      </c>
      <c r="X48" s="124"/>
      <c r="Y48" s="124">
        <f t="shared" ref="Y48" si="173">Y50/Y45</f>
        <v>0.49858532272325373</v>
      </c>
      <c r="AB48" s="125">
        <v>0.5</v>
      </c>
      <c r="AC48" s="125">
        <v>0.5</v>
      </c>
      <c r="AD48" s="125">
        <v>0.5</v>
      </c>
      <c r="AE48" s="125">
        <v>0.5</v>
      </c>
      <c r="AF48" s="125">
        <v>0.5</v>
      </c>
      <c r="AG48" s="125">
        <v>0.5</v>
      </c>
      <c r="AH48" s="125">
        <v>0.5</v>
      </c>
      <c r="AI48" s="125">
        <v>0.5</v>
      </c>
      <c r="AJ48" s="125">
        <v>0.5</v>
      </c>
      <c r="AK48" s="125">
        <v>0.5</v>
      </c>
      <c r="AL48" s="125">
        <v>0.5</v>
      </c>
      <c r="AM48" s="125">
        <v>0.5</v>
      </c>
      <c r="AO48" s="124">
        <f>AO50/AO45</f>
        <v>0.50004282655246257</v>
      </c>
      <c r="AP48" s="124">
        <f t="shared" ref="AP48:AT48" si="174">AP50/AP45</f>
        <v>0.5001253866087102</v>
      </c>
      <c r="AQ48" s="124">
        <f t="shared" si="174"/>
        <v>0.50008169934640523</v>
      </c>
      <c r="AR48" s="124">
        <f t="shared" si="174"/>
        <v>0.5</v>
      </c>
      <c r="AS48" s="124"/>
      <c r="AT48" s="124">
        <f t="shared" si="174"/>
        <v>0.50006197578812539</v>
      </c>
      <c r="AW48" s="125">
        <v>0.5</v>
      </c>
      <c r="AX48" s="125">
        <v>0.5</v>
      </c>
      <c r="AY48" s="125">
        <v>0.5</v>
      </c>
      <c r="AZ48" s="125">
        <v>0.5</v>
      </c>
      <c r="BA48" s="125">
        <v>0.5</v>
      </c>
      <c r="BB48" s="125">
        <v>0.5</v>
      </c>
      <c r="BC48" s="125">
        <v>0.5</v>
      </c>
      <c r="BD48" s="125">
        <v>0.5</v>
      </c>
      <c r="BE48" s="125">
        <v>0.5</v>
      </c>
      <c r="BF48" s="125">
        <v>0.5</v>
      </c>
      <c r="BG48" s="125">
        <v>0.5</v>
      </c>
      <c r="BH48" s="125">
        <v>0.5</v>
      </c>
      <c r="BJ48" s="124">
        <f>BJ50/BJ45</f>
        <v>0.50008005123278898</v>
      </c>
      <c r="BK48" s="124">
        <f t="shared" ref="BK48:BM48" si="175">BK50/BK45</f>
        <v>0.50007812500000004</v>
      </c>
      <c r="BL48" s="124">
        <f t="shared" si="175"/>
        <v>0.50003817668168282</v>
      </c>
      <c r="BM48" s="124">
        <f t="shared" si="175"/>
        <v>0.5</v>
      </c>
      <c r="BN48" s="124"/>
      <c r="BO48" s="124">
        <f t="shared" ref="BO48" si="176">BO50/BO45</f>
        <v>0.50004826907111</v>
      </c>
    </row>
    <row r="49" spans="3:67" ht="18" customHeight="1" x14ac:dyDescent="0.25">
      <c r="C49" s="114"/>
      <c r="D49" s="114"/>
      <c r="E49" s="118" t="s">
        <v>6</v>
      </c>
      <c r="H49" s="124">
        <f>H48-G48</f>
        <v>-5.4303187861315383E-4</v>
      </c>
      <c r="I49" s="124">
        <f t="shared" ref="I49" si="177">I48-H48</f>
        <v>-1.621415136097426E-3</v>
      </c>
      <c r="J49" s="124">
        <f t="shared" ref="J49" si="178">J48-I48</f>
        <v>-1.4586246480898235E-3</v>
      </c>
      <c r="K49" s="124">
        <f t="shared" ref="K49" si="179">K48-J48</f>
        <v>1.1001650826353848E-3</v>
      </c>
      <c r="L49" s="124">
        <f t="shared" ref="L49" si="180">L48-K48</f>
        <v>2.8166241315498164E-3</v>
      </c>
      <c r="M49" s="124">
        <f t="shared" ref="M49" si="181">M48-L48</f>
        <v>-3.9227779392958517E-4</v>
      </c>
      <c r="N49" s="124">
        <f t="shared" ref="N49" si="182">N48-M48</f>
        <v>-1.0425316320976097E-3</v>
      </c>
      <c r="O49" s="124">
        <f t="shared" ref="O49" si="183">O48-N48</f>
        <v>1.1844713027149845E-3</v>
      </c>
      <c r="P49" s="124">
        <f t="shared" ref="P49" si="184">P48-O48</f>
        <v>-7.6775047766997062E-4</v>
      </c>
      <c r="Q49" s="124">
        <f t="shared" ref="Q49" si="185">Q48-P48</f>
        <v>1.0341058558095417E-3</v>
      </c>
      <c r="R49" s="124">
        <f t="shared" ref="R49" si="186">R48-Q48</f>
        <v>1.020487281535698E-3</v>
      </c>
      <c r="AB49" s="126">
        <f>AB48-R48</f>
        <v>-6.3597049096919545E-4</v>
      </c>
      <c r="AC49" s="124">
        <f>AC48-AB48</f>
        <v>0</v>
      </c>
      <c r="AD49" s="124">
        <f t="shared" ref="AD49:AM49" si="187">AD48-AC48</f>
        <v>0</v>
      </c>
      <c r="AE49" s="124">
        <f t="shared" si="187"/>
        <v>0</v>
      </c>
      <c r="AF49" s="124">
        <f t="shared" si="187"/>
        <v>0</v>
      </c>
      <c r="AG49" s="124">
        <f t="shared" si="187"/>
        <v>0</v>
      </c>
      <c r="AH49" s="124">
        <f t="shared" si="187"/>
        <v>0</v>
      </c>
      <c r="AI49" s="124">
        <f t="shared" si="187"/>
        <v>0</v>
      </c>
      <c r="AJ49" s="124">
        <f t="shared" si="187"/>
        <v>0</v>
      </c>
      <c r="AK49" s="124">
        <f t="shared" si="187"/>
        <v>0</v>
      </c>
      <c r="AL49" s="124">
        <f t="shared" si="187"/>
        <v>0</v>
      </c>
      <c r="AM49" s="124">
        <f t="shared" si="187"/>
        <v>0</v>
      </c>
      <c r="AW49" s="126">
        <f>AW48-AM48</f>
        <v>0</v>
      </c>
      <c r="AX49" s="124">
        <f>AX48-AW48</f>
        <v>0</v>
      </c>
      <c r="AY49" s="124">
        <f t="shared" ref="AY49" si="188">AY48-AX48</f>
        <v>0</v>
      </c>
      <c r="AZ49" s="124">
        <f t="shared" ref="AZ49" si="189">AZ48-AY48</f>
        <v>0</v>
      </c>
      <c r="BA49" s="124">
        <f t="shared" ref="BA49" si="190">BA48-AZ48</f>
        <v>0</v>
      </c>
      <c r="BB49" s="124">
        <f t="shared" ref="BB49" si="191">BB48-BA48</f>
        <v>0</v>
      </c>
      <c r="BC49" s="124">
        <f t="shared" ref="BC49" si="192">BC48-BB48</f>
        <v>0</v>
      </c>
      <c r="BD49" s="124">
        <f t="shared" ref="BD49" si="193">BD48-BC48</f>
        <v>0</v>
      </c>
      <c r="BE49" s="124">
        <f t="shared" ref="BE49" si="194">BE48-BD48</f>
        <v>0</v>
      </c>
      <c r="BF49" s="124">
        <f t="shared" ref="BF49" si="195">BF48-BE48</f>
        <v>0</v>
      </c>
      <c r="BG49" s="124">
        <f t="shared" ref="BG49" si="196">BG48-BF48</f>
        <v>0</v>
      </c>
      <c r="BH49" s="124">
        <f t="shared" ref="BH49" si="197">BH48-BG48</f>
        <v>0</v>
      </c>
    </row>
    <row r="50" spans="3:67" ht="18" customHeight="1" x14ac:dyDescent="0.25">
      <c r="C50" s="114"/>
      <c r="D50" s="114" t="s">
        <v>37</v>
      </c>
      <c r="E50" s="114"/>
      <c r="G50" s="115">
        <v>17980</v>
      </c>
      <c r="H50" s="115">
        <v>18140</v>
      </c>
      <c r="I50" s="115">
        <v>18260</v>
      </c>
      <c r="J50" s="115">
        <v>18370</v>
      </c>
      <c r="K50" s="115">
        <v>18530</v>
      </c>
      <c r="L50" s="115">
        <v>18710</v>
      </c>
      <c r="M50" s="115">
        <v>18890</v>
      </c>
      <c r="N50" s="115">
        <v>19000</v>
      </c>
      <c r="O50" s="115">
        <v>19180</v>
      </c>
      <c r="P50" s="115">
        <v>19330</v>
      </c>
      <c r="Q50" s="115">
        <v>19490</v>
      </c>
      <c r="R50" s="115">
        <v>19680</v>
      </c>
      <c r="T50" s="98">
        <f>SUM(G50:I50)</f>
        <v>54380</v>
      </c>
      <c r="U50" s="98">
        <f>SUM(J50:L50)</f>
        <v>55610</v>
      </c>
      <c r="V50" s="98">
        <f>SUM(M50:O50)</f>
        <v>57070</v>
      </c>
      <c r="W50" s="98">
        <f>SUM(P50:R50)</f>
        <v>58500</v>
      </c>
      <c r="X50" s="98"/>
      <c r="Y50" s="98">
        <f>SUM(G50:R50)</f>
        <v>225560</v>
      </c>
      <c r="AB50" s="98">
        <f>MROUND(AB45*AB48,10)</f>
        <v>19270</v>
      </c>
      <c r="AC50" s="98">
        <f t="shared" ref="AC50:AM50" si="198">MROUND(AC45*AC48,10)</f>
        <v>19460</v>
      </c>
      <c r="AD50" s="98">
        <f t="shared" si="198"/>
        <v>19650</v>
      </c>
      <c r="AE50" s="98">
        <f t="shared" si="198"/>
        <v>19830</v>
      </c>
      <c r="AF50" s="98">
        <f t="shared" si="198"/>
        <v>19960</v>
      </c>
      <c r="AG50" s="98">
        <f t="shared" si="198"/>
        <v>20040</v>
      </c>
      <c r="AH50" s="98">
        <f t="shared" si="198"/>
        <v>20250</v>
      </c>
      <c r="AI50" s="98">
        <f t="shared" si="198"/>
        <v>20410</v>
      </c>
      <c r="AJ50" s="98">
        <f t="shared" si="198"/>
        <v>20550</v>
      </c>
      <c r="AK50" s="98">
        <f t="shared" si="198"/>
        <v>20740</v>
      </c>
      <c r="AL50" s="98">
        <f t="shared" si="198"/>
        <v>20870</v>
      </c>
      <c r="AM50" s="98">
        <f t="shared" si="198"/>
        <v>21030</v>
      </c>
      <c r="AO50" s="98">
        <f>SUM(AB50:AD50)</f>
        <v>58380</v>
      </c>
      <c r="AP50" s="98">
        <f>SUM(AE50:AG50)</f>
        <v>59830</v>
      </c>
      <c r="AQ50" s="98">
        <f>SUM(AH50:AJ50)</f>
        <v>61210</v>
      </c>
      <c r="AR50" s="98">
        <f>SUM(AK50:AM50)</f>
        <v>62640</v>
      </c>
      <c r="AS50" s="98"/>
      <c r="AT50" s="98">
        <f>SUM(AB50:AM50)</f>
        <v>242060</v>
      </c>
      <c r="AW50" s="98">
        <f t="shared" ref="AW50:BH50" si="199">MROUND(AW45*AW48,10)</f>
        <v>20620</v>
      </c>
      <c r="AX50" s="98">
        <f t="shared" si="199"/>
        <v>20820</v>
      </c>
      <c r="AY50" s="98">
        <f t="shared" si="199"/>
        <v>21030</v>
      </c>
      <c r="AZ50" s="98">
        <f t="shared" si="199"/>
        <v>21220</v>
      </c>
      <c r="BA50" s="98">
        <f t="shared" si="199"/>
        <v>21350</v>
      </c>
      <c r="BB50" s="98">
        <f t="shared" si="199"/>
        <v>21440</v>
      </c>
      <c r="BC50" s="98">
        <f t="shared" si="199"/>
        <v>21660</v>
      </c>
      <c r="BD50" s="98">
        <f t="shared" si="199"/>
        <v>21840</v>
      </c>
      <c r="BE50" s="98">
        <f t="shared" si="199"/>
        <v>21990</v>
      </c>
      <c r="BF50" s="98">
        <f t="shared" si="199"/>
        <v>22190</v>
      </c>
      <c r="BG50" s="98">
        <f t="shared" si="199"/>
        <v>22330</v>
      </c>
      <c r="BH50" s="98">
        <f t="shared" si="199"/>
        <v>22500</v>
      </c>
      <c r="BJ50" s="98">
        <f>SUM(AW50:AY50)</f>
        <v>62470</v>
      </c>
      <c r="BK50" s="98">
        <f>SUM(AZ50:BB50)</f>
        <v>64010</v>
      </c>
      <c r="BL50" s="98">
        <f>SUM(BC50:BE50)</f>
        <v>65490</v>
      </c>
      <c r="BM50" s="98">
        <f>SUM(BF50:BH50)</f>
        <v>67020</v>
      </c>
      <c r="BN50" s="98"/>
      <c r="BO50" s="98">
        <f>SUM(AW50:BH50)</f>
        <v>258990</v>
      </c>
    </row>
    <row r="51" spans="3:67" ht="18" customHeight="1" x14ac:dyDescent="0.25">
      <c r="C51" s="114"/>
      <c r="D51" s="114"/>
      <c r="E51" s="118" t="s">
        <v>5</v>
      </c>
      <c r="G51" s="124"/>
      <c r="H51" s="124"/>
      <c r="I51" s="124"/>
      <c r="J51" s="124"/>
      <c r="K51" s="124"/>
      <c r="L51" s="124"/>
      <c r="M51" s="124"/>
      <c r="N51" s="124"/>
      <c r="O51" s="124"/>
      <c r="P51" s="124"/>
      <c r="Q51" s="124"/>
      <c r="R51" s="124"/>
      <c r="T51" s="124"/>
      <c r="U51" s="124"/>
      <c r="V51" s="124"/>
      <c r="W51" s="124"/>
      <c r="Y51" s="124"/>
      <c r="AB51" s="123">
        <f>(AB50/G50)-1</f>
        <v>7.1746384872080071E-2</v>
      </c>
      <c r="AC51" s="123">
        <f t="shared" ref="AC51" si="200">(AC50/H50)-1</f>
        <v>7.2767364939360535E-2</v>
      </c>
      <c r="AD51" s="123">
        <f t="shared" ref="AD51" si="201">(AD50/I50)-1</f>
        <v>7.6122672508214695E-2</v>
      </c>
      <c r="AE51" s="123">
        <f t="shared" ref="AE51" si="202">(AE50/J50)-1</f>
        <v>7.9477408818726225E-2</v>
      </c>
      <c r="AF51" s="123">
        <f t="shared" ref="AF51" si="203">(AF50/K50)-1</f>
        <v>7.7172153264975618E-2</v>
      </c>
      <c r="AG51" s="123">
        <f t="shared" ref="AG51" si="204">(AG50/L50)-1</f>
        <v>7.1084981293425997E-2</v>
      </c>
      <c r="AH51" s="123">
        <f t="shared" ref="AH51" si="205">(AH50/M50)-1</f>
        <v>7.1995764955002706E-2</v>
      </c>
      <c r="AI51" s="123">
        <f t="shared" ref="AI51" si="206">(AI50/N50)-1</f>
        <v>7.4210526315789505E-2</v>
      </c>
      <c r="AJ51" s="123">
        <f t="shared" ref="AJ51" si="207">(AJ50/O50)-1</f>
        <v>7.1428571428571397E-2</v>
      </c>
      <c r="AK51" s="123">
        <f t="shared" ref="AK51" si="208">(AK50/P50)-1</f>
        <v>7.2943610967408201E-2</v>
      </c>
      <c r="AL51" s="123">
        <f t="shared" ref="AL51" si="209">(AL50/Q50)-1</f>
        <v>7.0805541303232467E-2</v>
      </c>
      <c r="AM51" s="123">
        <f t="shared" ref="AM51" si="210">(AM50/R50)-1</f>
        <v>6.8597560975609762E-2</v>
      </c>
      <c r="AN51" s="123"/>
      <c r="AO51" s="123">
        <f t="shared" ref="AO51" si="211">(AO50/T50)-1</f>
        <v>7.3556454578889374E-2</v>
      </c>
      <c r="AP51" s="123">
        <f t="shared" ref="AP51" si="212">(AP50/U50)-1</f>
        <v>7.5885632080560983E-2</v>
      </c>
      <c r="AQ51" s="123">
        <f t="shared" ref="AQ51" si="213">(AQ50/V50)-1</f>
        <v>7.2542491676887977E-2</v>
      </c>
      <c r="AR51" s="123">
        <f t="shared" ref="AR51" si="214">(AR50/W50)-1</f>
        <v>7.0769230769230695E-2</v>
      </c>
      <c r="AS51" s="123"/>
      <c r="AT51" s="123">
        <f t="shared" ref="AT51" si="215">(AT50/Y50)-1</f>
        <v>7.3151267955311239E-2</v>
      </c>
      <c r="AW51" s="123">
        <f>(AW50/AB50)-1</f>
        <v>7.0057083549558863E-2</v>
      </c>
      <c r="AX51" s="123">
        <f t="shared" ref="AX51" si="216">(AX50/AC50)-1</f>
        <v>6.9886947584789416E-2</v>
      </c>
      <c r="AY51" s="123">
        <f t="shared" ref="AY51" si="217">(AY50/AD50)-1</f>
        <v>7.0229007633587859E-2</v>
      </c>
      <c r="AZ51" s="123">
        <f t="shared" ref="AZ51" si="218">(AZ50/AE50)-1</f>
        <v>7.0095814422592051E-2</v>
      </c>
      <c r="BA51" s="123">
        <f t="shared" ref="BA51" si="219">(BA50/AF50)-1</f>
        <v>6.963927855711427E-2</v>
      </c>
      <c r="BB51" s="123">
        <f t="shared" ref="BB51" si="220">(BB50/AG50)-1</f>
        <v>6.9860279441117834E-2</v>
      </c>
      <c r="BC51" s="123">
        <f t="shared" ref="BC51" si="221">(BC50/AH50)-1</f>
        <v>6.9629629629629708E-2</v>
      </c>
      <c r="BD51" s="123">
        <f t="shared" ref="BD51" si="222">(BD50/AI50)-1</f>
        <v>7.0063694267515908E-2</v>
      </c>
      <c r="BE51" s="123">
        <f t="shared" ref="BE51" si="223">(BE50/AJ50)-1</f>
        <v>7.0072992700729975E-2</v>
      </c>
      <c r="BF51" s="123">
        <f t="shared" ref="BF51" si="224">(BF50/AK50)-1</f>
        <v>6.9913211186113822E-2</v>
      </c>
      <c r="BG51" s="123">
        <f t="shared" ref="BG51" si="225">(BG50/AL50)-1</f>
        <v>6.9956875898418813E-2</v>
      </c>
      <c r="BH51" s="123">
        <f t="shared" ref="BH51" si="226">(BH50/AM50)-1</f>
        <v>6.9900142653352315E-2</v>
      </c>
      <c r="BJ51" s="123">
        <f t="shared" ref="BJ51" si="227">(BJ50/AO50)-1</f>
        <v>7.0058239122987365E-2</v>
      </c>
      <c r="BK51" s="123">
        <f t="shared" ref="BK51" si="228">(BK50/AP50)-1</f>
        <v>6.9864616413170655E-2</v>
      </c>
      <c r="BL51" s="123">
        <f t="shared" ref="BL51" si="229">(BL50/AQ50)-1</f>
        <v>6.9923215160921481E-2</v>
      </c>
      <c r="BM51" s="123">
        <f t="shared" ref="BM51" si="230">(BM50/AR50)-1</f>
        <v>6.9923371647509613E-2</v>
      </c>
      <c r="BN51" s="123"/>
      <c r="BO51" s="123">
        <f t="shared" ref="BO51" si="231">(BO50/AT50)-1</f>
        <v>6.9941336858630132E-2</v>
      </c>
    </row>
    <row r="52" spans="3:67" ht="18" customHeight="1" x14ac:dyDescent="0.25">
      <c r="C52" s="114"/>
      <c r="D52" s="114"/>
      <c r="E52" s="114"/>
    </row>
    <row r="53" spans="3:67" ht="18" customHeight="1" x14ac:dyDescent="0.25">
      <c r="C53" s="113" t="str">
        <f>$D$24</f>
        <v>April Volume Forecast</v>
      </c>
      <c r="D53" s="113"/>
      <c r="E53" s="113"/>
    </row>
    <row r="54" spans="3:67" ht="18" customHeight="1" x14ac:dyDescent="0.25">
      <c r="C54" s="114"/>
      <c r="D54" s="114" t="s">
        <v>24</v>
      </c>
      <c r="E54" s="114"/>
      <c r="G54" s="115">
        <v>36010</v>
      </c>
      <c r="H54" s="115">
        <v>36370</v>
      </c>
      <c r="I54" s="115">
        <v>36730</v>
      </c>
      <c r="J54" s="115">
        <v>37060</v>
      </c>
      <c r="K54" s="115">
        <v>37300</v>
      </c>
      <c r="L54" s="115">
        <v>37450</v>
      </c>
      <c r="M54" s="115">
        <v>37840</v>
      </c>
      <c r="N54" s="115">
        <v>38140</v>
      </c>
      <c r="O54" s="115">
        <v>38410</v>
      </c>
      <c r="P54" s="115">
        <v>38770</v>
      </c>
      <c r="Q54" s="115">
        <v>39010</v>
      </c>
      <c r="R54" s="115">
        <v>39310</v>
      </c>
      <c r="T54" s="98">
        <f>SUM(G54:I54)</f>
        <v>109110</v>
      </c>
      <c r="U54" s="98">
        <f>SUM(J54:L54)</f>
        <v>111810</v>
      </c>
      <c r="V54" s="98">
        <f>SUM(M54:O54)</f>
        <v>114390</v>
      </c>
      <c r="W54" s="98">
        <f>SUM(P54:R54)</f>
        <v>117090</v>
      </c>
      <c r="X54" s="98"/>
      <c r="Y54" s="98">
        <f>SUM(G54:R54)</f>
        <v>452400</v>
      </c>
      <c r="AB54" s="115">
        <v>39970</v>
      </c>
      <c r="AC54" s="115">
        <v>40130</v>
      </c>
      <c r="AD54" s="115">
        <v>40180</v>
      </c>
      <c r="AE54" s="105">
        <f>AD54+AE55</f>
        <v>40330</v>
      </c>
      <c r="AF54" s="105">
        <f t="shared" ref="AF54:AM54" si="232">AE54+AF55</f>
        <v>40480</v>
      </c>
      <c r="AG54" s="105">
        <f t="shared" si="232"/>
        <v>40630</v>
      </c>
      <c r="AH54" s="105">
        <f t="shared" si="232"/>
        <v>40830</v>
      </c>
      <c r="AI54" s="105">
        <f t="shared" si="232"/>
        <v>41030</v>
      </c>
      <c r="AJ54" s="105">
        <f t="shared" si="232"/>
        <v>41230</v>
      </c>
      <c r="AK54" s="105">
        <f t="shared" si="232"/>
        <v>41480</v>
      </c>
      <c r="AL54" s="105">
        <f t="shared" si="232"/>
        <v>41730</v>
      </c>
      <c r="AM54" s="105">
        <f t="shared" si="232"/>
        <v>41980</v>
      </c>
      <c r="AO54" s="98">
        <f>SUM(AB54:AD54)</f>
        <v>120280</v>
      </c>
      <c r="AP54" s="98">
        <f>SUM(AE54:AG54)</f>
        <v>121440</v>
      </c>
      <c r="AQ54" s="98">
        <f>SUM(AH54:AJ54)</f>
        <v>123090</v>
      </c>
      <c r="AR54" s="98">
        <f>SUM(AK54:AM54)</f>
        <v>125190</v>
      </c>
      <c r="AS54" s="98"/>
      <c r="AT54" s="98">
        <f>SUM(AB54:AM54)</f>
        <v>490000</v>
      </c>
      <c r="AW54" s="116">
        <f>AM54+AW55</f>
        <v>42770</v>
      </c>
      <c r="AX54" s="117">
        <f>AW54+AX55</f>
        <v>42940</v>
      </c>
      <c r="AY54" s="117">
        <f t="shared" ref="AY54:BH54" si="233">AX54+AY55</f>
        <v>42990</v>
      </c>
      <c r="AZ54" s="117">
        <f t="shared" si="233"/>
        <v>43150</v>
      </c>
      <c r="BA54" s="117">
        <f t="shared" si="233"/>
        <v>43310</v>
      </c>
      <c r="BB54" s="117">
        <f t="shared" si="233"/>
        <v>43470</v>
      </c>
      <c r="BC54" s="117">
        <f t="shared" si="233"/>
        <v>43690</v>
      </c>
      <c r="BD54" s="117">
        <f t="shared" si="233"/>
        <v>43900</v>
      </c>
      <c r="BE54" s="117">
        <f t="shared" si="233"/>
        <v>44120</v>
      </c>
      <c r="BF54" s="117">
        <f t="shared" si="233"/>
        <v>44380</v>
      </c>
      <c r="BG54" s="117">
        <f t="shared" si="233"/>
        <v>44650</v>
      </c>
      <c r="BH54" s="117">
        <f t="shared" si="233"/>
        <v>44920</v>
      </c>
      <c r="BJ54" s="98">
        <f>SUM(AW54:AY54)</f>
        <v>128700</v>
      </c>
      <c r="BK54" s="98">
        <f>SUM(AZ54:BB54)</f>
        <v>129930</v>
      </c>
      <c r="BL54" s="98">
        <f>SUM(BC54:BE54)</f>
        <v>131710</v>
      </c>
      <c r="BM54" s="98">
        <f>SUM(BF54:BH54)</f>
        <v>133950</v>
      </c>
      <c r="BN54" s="98"/>
      <c r="BO54" s="98">
        <f>SUM(AW54:BH54)</f>
        <v>524290</v>
      </c>
    </row>
    <row r="55" spans="3:67" ht="18" customHeight="1" x14ac:dyDescent="0.25">
      <c r="C55" s="114"/>
      <c r="D55" s="114"/>
      <c r="E55" s="118" t="s">
        <v>6</v>
      </c>
      <c r="G55" s="97"/>
      <c r="H55" s="97">
        <f>H54-G54</f>
        <v>360</v>
      </c>
      <c r="I55" s="97">
        <f t="shared" ref="I55" si="234">I54-H54</f>
        <v>360</v>
      </c>
      <c r="J55" s="97">
        <f t="shared" ref="J55" si="235">J54-I54</f>
        <v>330</v>
      </c>
      <c r="K55" s="97">
        <f t="shared" ref="K55" si="236">K54-J54</f>
        <v>240</v>
      </c>
      <c r="L55" s="97">
        <f t="shared" ref="L55" si="237">L54-K54</f>
        <v>150</v>
      </c>
      <c r="M55" s="97">
        <f t="shared" ref="M55" si="238">M54-L54</f>
        <v>390</v>
      </c>
      <c r="N55" s="97">
        <f t="shared" ref="N55" si="239">N54-M54</f>
        <v>300</v>
      </c>
      <c r="O55" s="97">
        <f t="shared" ref="O55" si="240">O54-N54</f>
        <v>270</v>
      </c>
      <c r="P55" s="97">
        <f t="shared" ref="P55" si="241">P54-O54</f>
        <v>360</v>
      </c>
      <c r="Q55" s="97">
        <f t="shared" ref="Q55" si="242">Q54-P54</f>
        <v>240</v>
      </c>
      <c r="R55" s="97">
        <f t="shared" ref="R55" si="243">R54-Q54</f>
        <v>300</v>
      </c>
      <c r="T55" s="98"/>
      <c r="U55" s="98"/>
      <c r="V55" s="98"/>
      <c r="W55" s="98"/>
      <c r="X55" s="98"/>
      <c r="Y55" s="98"/>
      <c r="AB55" s="127">
        <f>AB54-R54</f>
        <v>660</v>
      </c>
      <c r="AC55" s="97">
        <f t="shared" ref="AC55" si="244">AC54-AB54</f>
        <v>160</v>
      </c>
      <c r="AD55" s="97">
        <f t="shared" ref="AD55" si="245">AD54-AC54</f>
        <v>50</v>
      </c>
      <c r="AE55" s="119">
        <v>150</v>
      </c>
      <c r="AF55" s="119">
        <v>150</v>
      </c>
      <c r="AG55" s="119">
        <v>150</v>
      </c>
      <c r="AH55" s="119">
        <v>200</v>
      </c>
      <c r="AI55" s="119">
        <v>200</v>
      </c>
      <c r="AJ55" s="119">
        <v>200</v>
      </c>
      <c r="AK55" s="119">
        <v>250</v>
      </c>
      <c r="AL55" s="119">
        <v>250</v>
      </c>
      <c r="AM55" s="119">
        <v>250</v>
      </c>
      <c r="AO55" s="98"/>
      <c r="AP55" s="98"/>
      <c r="AQ55" s="98"/>
      <c r="AR55" s="98"/>
      <c r="AS55" s="98"/>
      <c r="AT55" s="98"/>
      <c r="AW55" s="119">
        <f>MROUND(AB54*1.07,10)-AM54</f>
        <v>790</v>
      </c>
      <c r="AX55" s="119">
        <f t="shared" ref="AX55" si="246">MROUND(AC54*1.07,10)-AW54</f>
        <v>170</v>
      </c>
      <c r="AY55" s="119">
        <f t="shared" ref="AY55" si="247">MROUND(AD54*1.07,10)-AX54</f>
        <v>50</v>
      </c>
      <c r="AZ55" s="119">
        <f t="shared" ref="AZ55" si="248">MROUND(AE54*1.07,10)-AY54</f>
        <v>160</v>
      </c>
      <c r="BA55" s="119">
        <f t="shared" ref="BA55" si="249">MROUND(AF54*1.07,10)-AZ54</f>
        <v>160</v>
      </c>
      <c r="BB55" s="119">
        <f t="shared" ref="BB55" si="250">MROUND(AG54*1.07,10)-BA54</f>
        <v>160</v>
      </c>
      <c r="BC55" s="119">
        <f t="shared" ref="BC55" si="251">MROUND(AH54*1.07,10)-BB54</f>
        <v>220</v>
      </c>
      <c r="BD55" s="119">
        <f t="shared" ref="BD55" si="252">MROUND(AI54*1.07,10)-BC54</f>
        <v>210</v>
      </c>
      <c r="BE55" s="119">
        <f t="shared" ref="BE55" si="253">MROUND(AJ54*1.07,10)-BD54</f>
        <v>220</v>
      </c>
      <c r="BF55" s="119">
        <f t="shared" ref="BF55" si="254">MROUND(AK54*1.07,10)-BE54</f>
        <v>260</v>
      </c>
      <c r="BG55" s="119">
        <f t="shared" ref="BG55" si="255">MROUND(AL54*1.07,10)-BF54</f>
        <v>270</v>
      </c>
      <c r="BH55" s="119">
        <f t="shared" ref="BH55" si="256">MROUND(AM54*1.07,10)-BG54</f>
        <v>270</v>
      </c>
      <c r="BJ55" s="98"/>
      <c r="BK55" s="98"/>
      <c r="BL55" s="98"/>
      <c r="BM55" s="98"/>
      <c r="BN55" s="98"/>
      <c r="BO55" s="98"/>
    </row>
    <row r="56" spans="3:67" s="120" customFormat="1" ht="18" customHeight="1" x14ac:dyDescent="0.25">
      <c r="C56" s="121"/>
      <c r="D56" s="121"/>
      <c r="E56" s="121" t="s">
        <v>5</v>
      </c>
      <c r="AB56" s="123">
        <f>(AB54/G54)-1</f>
        <v>0.1099694529297417</v>
      </c>
      <c r="AC56" s="123">
        <f t="shared" ref="AC56" si="257">(AC54/H54)-1</f>
        <v>0.10338190816607096</v>
      </c>
      <c r="AD56" s="123">
        <f t="shared" ref="AD56" si="258">(AD54/I54)-1</f>
        <v>9.392866866321814E-2</v>
      </c>
      <c r="AE56" s="123">
        <f t="shared" ref="AE56" si="259">(AE54/J54)-1</f>
        <v>8.8235294117646967E-2</v>
      </c>
      <c r="AF56" s="123">
        <f t="shared" ref="AF56" si="260">(AF54/K54)-1</f>
        <v>8.5254691689008011E-2</v>
      </c>
      <c r="AG56" s="123">
        <f t="shared" ref="AG56" si="261">(AG54/L54)-1</f>
        <v>8.4913217623497905E-2</v>
      </c>
      <c r="AH56" s="123">
        <f t="shared" ref="AH56" si="262">(AH54/M54)-1</f>
        <v>7.901691331923888E-2</v>
      </c>
      <c r="AI56" s="123">
        <f t="shared" ref="AI56" si="263">(AI54/N54)-1</f>
        <v>7.5773466177241788E-2</v>
      </c>
      <c r="AJ56" s="123">
        <f t="shared" ref="AJ56" si="264">(AJ54/O54)-1</f>
        <v>7.3418380630044355E-2</v>
      </c>
      <c r="AK56" s="123">
        <f t="shared" ref="AK56" si="265">(AK54/P54)-1</f>
        <v>6.9899406757802485E-2</v>
      </c>
      <c r="AL56" s="123">
        <f t="shared" ref="AL56" si="266">(AL54/Q54)-1</f>
        <v>6.9725711356062536E-2</v>
      </c>
      <c r="AM56" s="123">
        <f t="shared" ref="AM56" si="267">(AM54/R54)-1</f>
        <v>6.7921648435512516E-2</v>
      </c>
      <c r="AN56" s="123"/>
      <c r="AO56" s="123">
        <f t="shared" ref="AO56" si="268">(AO54/T54)-1</f>
        <v>0.1023737512601961</v>
      </c>
      <c r="AP56" s="123">
        <f t="shared" ref="AP56" si="269">(AP54/U54)-1</f>
        <v>8.612825328682594E-2</v>
      </c>
      <c r="AQ56" s="123">
        <f t="shared" ref="AQ56" si="270">(AQ54/V54)-1</f>
        <v>7.6055599265670182E-2</v>
      </c>
      <c r="AR56" s="123">
        <f t="shared" ref="AR56" si="271">(AR54/W54)-1</f>
        <v>6.9177555726364304E-2</v>
      </c>
      <c r="AS56" s="123"/>
      <c r="AT56" s="123">
        <f t="shared" ref="AT56" si="272">(AT54/Y54)-1</f>
        <v>8.3112290008841683E-2</v>
      </c>
      <c r="AW56" s="122">
        <f t="shared" ref="AW56" si="273">(AW54/AB54)-1</f>
        <v>7.0052539404553471E-2</v>
      </c>
      <c r="AX56" s="122">
        <f t="shared" ref="AX56" si="274">(AX54/AC54)-1</f>
        <v>7.0022427111886332E-2</v>
      </c>
      <c r="AY56" s="122">
        <f t="shared" ref="AY56" si="275">(AY54/AD54)-1</f>
        <v>6.9935291189646698E-2</v>
      </c>
      <c r="AZ56" s="122">
        <f t="shared" ref="AZ56" si="276">(AZ54/AE54)-1</f>
        <v>6.9923134143317522E-2</v>
      </c>
      <c r="BA56" s="122">
        <f t="shared" ref="BA56" si="277">(BA54/AF54)-1</f>
        <v>6.9911067193675791E-2</v>
      </c>
      <c r="BB56" s="122">
        <f t="shared" ref="BB56" si="278">(BB54/AG54)-1</f>
        <v>6.9899089342850163E-2</v>
      </c>
      <c r="BC56" s="122">
        <f t="shared" ref="BC56" si="279">(BC54/AH54)-1</f>
        <v>7.0046534410972416E-2</v>
      </c>
      <c r="BD56" s="122">
        <f t="shared" ref="BD56" si="280">(BD54/AI54)-1</f>
        <v>6.9948817938094043E-2</v>
      </c>
      <c r="BE56" s="122">
        <f t="shared" ref="BE56" si="281">(BE54/AJ54)-1</f>
        <v>7.0094591317002131E-2</v>
      </c>
      <c r="BF56" s="122">
        <f t="shared" ref="BF56" si="282">(BF54/AK54)-1</f>
        <v>6.9913211186113822E-2</v>
      </c>
      <c r="BG56" s="122">
        <f t="shared" ref="BG56" si="283">(BG54/AL54)-1</f>
        <v>6.9973640067098053E-2</v>
      </c>
      <c r="BH56" s="122">
        <f t="shared" ref="BH56" si="284">(BH54/AM54)-1</f>
        <v>7.0033349213911356E-2</v>
      </c>
      <c r="BJ56" s="123">
        <f t="shared" ref="BJ56" si="285">(BJ54/AO54)-1</f>
        <v>7.0003325573661401E-2</v>
      </c>
      <c r="BK56" s="123">
        <f t="shared" ref="BK56" si="286">(BK54/AP54)-1</f>
        <v>6.9911067193675791E-2</v>
      </c>
      <c r="BL56" s="123">
        <f t="shared" ref="BL56" si="287">(BL54/AQ54)-1</f>
        <v>7.0030059306198655E-2</v>
      </c>
      <c r="BM56" s="123">
        <f t="shared" ref="BM56" si="288">(BM54/AR54)-1</f>
        <v>6.9973640067098053E-2</v>
      </c>
      <c r="BN56" s="123"/>
      <c r="BO56" s="123">
        <f t="shared" ref="BO56" si="289">(BO54/AT54)-1</f>
        <v>6.9979591836734745E-2</v>
      </c>
    </row>
    <row r="57" spans="3:67" ht="18" customHeight="1" x14ac:dyDescent="0.25">
      <c r="C57" s="114"/>
      <c r="D57" s="114" t="s">
        <v>244</v>
      </c>
      <c r="E57" s="114"/>
      <c r="G57" s="123">
        <f>G59/G54</f>
        <v>0.49930574840322134</v>
      </c>
      <c r="H57" s="123">
        <f t="shared" ref="H57:R57" si="290">H59/H54</f>
        <v>0.49876271652460819</v>
      </c>
      <c r="I57" s="123">
        <f t="shared" si="290"/>
        <v>0.49714130138851076</v>
      </c>
      <c r="J57" s="123">
        <f t="shared" si="290"/>
        <v>0.49568267674042094</v>
      </c>
      <c r="K57" s="123">
        <f t="shared" si="290"/>
        <v>0.49678284182305632</v>
      </c>
      <c r="L57" s="123">
        <f t="shared" si="290"/>
        <v>0.49959946595460614</v>
      </c>
      <c r="M57" s="123">
        <f t="shared" si="290"/>
        <v>0.49920718816067655</v>
      </c>
      <c r="N57" s="123">
        <f t="shared" si="290"/>
        <v>0.49816465652857894</v>
      </c>
      <c r="O57" s="123">
        <f t="shared" si="290"/>
        <v>0.49934912783129393</v>
      </c>
      <c r="P57" s="123">
        <f t="shared" si="290"/>
        <v>0.49858137735362396</v>
      </c>
      <c r="Q57" s="123">
        <f t="shared" si="290"/>
        <v>0.4996154832094335</v>
      </c>
      <c r="R57" s="123">
        <f t="shared" si="290"/>
        <v>0.5006359704909692</v>
      </c>
      <c r="T57" s="124">
        <f>T59/T54</f>
        <v>0.49839611401338096</v>
      </c>
      <c r="U57" s="124">
        <f t="shared" ref="U57:W57" si="291">U59/U54</f>
        <v>0.49736159556390303</v>
      </c>
      <c r="V57" s="124">
        <f t="shared" si="291"/>
        <v>0.49890724713698748</v>
      </c>
      <c r="W57" s="124">
        <f t="shared" si="291"/>
        <v>0.49961568024596464</v>
      </c>
      <c r="X57" s="124"/>
      <c r="Y57" s="124">
        <f t="shared" ref="Y57" si="292">Y59/Y54</f>
        <v>0.49858532272325373</v>
      </c>
      <c r="AB57" s="124">
        <f t="shared" ref="AB57:AD57" si="293">AB59/AB54</f>
        <v>0.50337753314986244</v>
      </c>
      <c r="AC57" s="124">
        <f t="shared" si="293"/>
        <v>0.49813107400946921</v>
      </c>
      <c r="AD57" s="124">
        <f t="shared" si="293"/>
        <v>0.50174216027874563</v>
      </c>
      <c r="AE57" s="125">
        <v>0.5</v>
      </c>
      <c r="AF57" s="125">
        <v>0.5</v>
      </c>
      <c r="AG57" s="125">
        <v>0.5</v>
      </c>
      <c r="AH57" s="125">
        <v>0.5</v>
      </c>
      <c r="AI57" s="125">
        <v>0.5</v>
      </c>
      <c r="AJ57" s="125">
        <v>0.5</v>
      </c>
      <c r="AK57" s="125">
        <v>0.5</v>
      </c>
      <c r="AL57" s="125">
        <v>0.5</v>
      </c>
      <c r="AM57" s="125">
        <v>0.5</v>
      </c>
      <c r="AO57" s="124">
        <f>AO59/AO54</f>
        <v>0.50108081143997341</v>
      </c>
      <c r="AP57" s="124">
        <f t="shared" ref="AP57:AR57" si="294">AP59/AP54</f>
        <v>0.50008234519104089</v>
      </c>
      <c r="AQ57" s="124">
        <f t="shared" si="294"/>
        <v>0.50012186205215692</v>
      </c>
      <c r="AR57" s="124">
        <f t="shared" si="294"/>
        <v>0.50003993929227575</v>
      </c>
      <c r="AS57" s="124"/>
      <c r="AT57" s="124">
        <f t="shared" ref="AT57" si="295">AT59/AT54</f>
        <v>0.50032653061224486</v>
      </c>
      <c r="AW57" s="125">
        <v>0.5</v>
      </c>
      <c r="AX57" s="125">
        <v>0.5</v>
      </c>
      <c r="AY57" s="125">
        <v>0.5</v>
      </c>
      <c r="AZ57" s="125">
        <v>0.5</v>
      </c>
      <c r="BA57" s="125">
        <v>0.5</v>
      </c>
      <c r="BB57" s="125">
        <v>0.5</v>
      </c>
      <c r="BC57" s="125">
        <v>0.5</v>
      </c>
      <c r="BD57" s="125">
        <v>0.5</v>
      </c>
      <c r="BE57" s="125">
        <v>0.5</v>
      </c>
      <c r="BF57" s="125">
        <v>0.5</v>
      </c>
      <c r="BG57" s="125">
        <v>0.5</v>
      </c>
      <c r="BH57" s="125">
        <v>0.5</v>
      </c>
      <c r="BJ57" s="124">
        <f>BJ59/BJ54</f>
        <v>0.50007770007770003</v>
      </c>
      <c r="BK57" s="124">
        <f t="shared" ref="BK57:BM57" si="296">BK59/BK54</f>
        <v>0.50011544677903486</v>
      </c>
      <c r="BL57" s="124">
        <f t="shared" si="296"/>
        <v>0.50003796218965912</v>
      </c>
      <c r="BM57" s="124">
        <f t="shared" si="296"/>
        <v>0.50003732736095563</v>
      </c>
      <c r="BN57" s="124"/>
      <c r="BO57" s="124">
        <f t="shared" ref="BO57" si="297">BO59/BO54</f>
        <v>0.50006675694749092</v>
      </c>
    </row>
    <row r="58" spans="3:67" ht="18" customHeight="1" x14ac:dyDescent="0.25">
      <c r="C58" s="114"/>
      <c r="D58" s="114"/>
      <c r="E58" s="118" t="s">
        <v>6</v>
      </c>
      <c r="H58" s="124">
        <f>H57-G57</f>
        <v>-5.4303187861315383E-4</v>
      </c>
      <c r="I58" s="124">
        <f t="shared" ref="I58" si="298">I57-H57</f>
        <v>-1.621415136097426E-3</v>
      </c>
      <c r="J58" s="124">
        <f t="shared" ref="J58" si="299">J57-I57</f>
        <v>-1.4586246480898235E-3</v>
      </c>
      <c r="K58" s="124">
        <f t="shared" ref="K58" si="300">K57-J57</f>
        <v>1.1001650826353848E-3</v>
      </c>
      <c r="L58" s="124">
        <f t="shared" ref="L58" si="301">L57-K57</f>
        <v>2.8166241315498164E-3</v>
      </c>
      <c r="M58" s="124">
        <f t="shared" ref="M58" si="302">M57-L57</f>
        <v>-3.9227779392958517E-4</v>
      </c>
      <c r="N58" s="124">
        <f t="shared" ref="N58" si="303">N57-M57</f>
        <v>-1.0425316320976097E-3</v>
      </c>
      <c r="O58" s="124">
        <f t="shared" ref="O58" si="304">O57-N57</f>
        <v>1.1844713027149845E-3</v>
      </c>
      <c r="P58" s="124">
        <f t="shared" ref="P58" si="305">P57-O57</f>
        <v>-7.6775047766997062E-4</v>
      </c>
      <c r="Q58" s="124">
        <f t="shared" ref="Q58" si="306">Q57-P57</f>
        <v>1.0341058558095417E-3</v>
      </c>
      <c r="R58" s="124">
        <f t="shared" ref="R58" si="307">R57-Q57</f>
        <v>1.020487281535698E-3</v>
      </c>
      <c r="AB58" s="126">
        <f>AB57-R57</f>
        <v>2.7415626588932485E-3</v>
      </c>
      <c r="AC58" s="124">
        <f>AC57-AB57</f>
        <v>-5.2464591403932337E-3</v>
      </c>
      <c r="AD58" s="124">
        <f t="shared" ref="AD58" si="308">AD57-AC57</f>
        <v>3.6110862692764201E-3</v>
      </c>
      <c r="AE58" s="124">
        <f t="shared" ref="AE58" si="309">AE57-AD57</f>
        <v>-1.7421602787456303E-3</v>
      </c>
      <c r="AF58" s="124">
        <f t="shared" ref="AF58" si="310">AF57-AE57</f>
        <v>0</v>
      </c>
      <c r="AG58" s="124">
        <f t="shared" ref="AG58" si="311">AG57-AF57</f>
        <v>0</v>
      </c>
      <c r="AH58" s="124">
        <f t="shared" ref="AH58" si="312">AH57-AG57</f>
        <v>0</v>
      </c>
      <c r="AI58" s="124">
        <f t="shared" ref="AI58" si="313">AI57-AH57</f>
        <v>0</v>
      </c>
      <c r="AJ58" s="124">
        <f t="shared" ref="AJ58" si="314">AJ57-AI57</f>
        <v>0</v>
      </c>
      <c r="AK58" s="124">
        <f t="shared" ref="AK58" si="315">AK57-AJ57</f>
        <v>0</v>
      </c>
      <c r="AL58" s="124">
        <f t="shared" ref="AL58" si="316">AL57-AK57</f>
        <v>0</v>
      </c>
      <c r="AM58" s="124">
        <f t="shared" ref="AM58" si="317">AM57-AL57</f>
        <v>0</v>
      </c>
      <c r="AW58" s="126">
        <f>AW57-AM57</f>
        <v>0</v>
      </c>
      <c r="AX58" s="124">
        <f>AX57-AW57</f>
        <v>0</v>
      </c>
      <c r="AY58" s="124">
        <f t="shared" ref="AY58" si="318">AY57-AX57</f>
        <v>0</v>
      </c>
      <c r="AZ58" s="124">
        <f t="shared" ref="AZ58" si="319">AZ57-AY57</f>
        <v>0</v>
      </c>
      <c r="BA58" s="124">
        <f t="shared" ref="BA58" si="320">BA57-AZ57</f>
        <v>0</v>
      </c>
      <c r="BB58" s="124">
        <f t="shared" ref="BB58" si="321">BB57-BA57</f>
        <v>0</v>
      </c>
      <c r="BC58" s="124">
        <f t="shared" ref="BC58" si="322">BC57-BB57</f>
        <v>0</v>
      </c>
      <c r="BD58" s="124">
        <f t="shared" ref="BD58" si="323">BD57-BC57</f>
        <v>0</v>
      </c>
      <c r="BE58" s="124">
        <f t="shared" ref="BE58" si="324">BE57-BD57</f>
        <v>0</v>
      </c>
      <c r="BF58" s="124">
        <f t="shared" ref="BF58" si="325">BF57-BE57</f>
        <v>0</v>
      </c>
      <c r="BG58" s="124">
        <f t="shared" ref="BG58" si="326">BG57-BF57</f>
        <v>0</v>
      </c>
      <c r="BH58" s="124">
        <f t="shared" ref="BH58" si="327">BH57-BG57</f>
        <v>0</v>
      </c>
    </row>
    <row r="59" spans="3:67" ht="18" customHeight="1" x14ac:dyDescent="0.25">
      <c r="C59" s="114"/>
      <c r="D59" s="114" t="s">
        <v>37</v>
      </c>
      <c r="E59" s="114"/>
      <c r="G59" s="115">
        <v>17980</v>
      </c>
      <c r="H59" s="115">
        <v>18140</v>
      </c>
      <c r="I59" s="115">
        <v>18260</v>
      </c>
      <c r="J59" s="115">
        <v>18370</v>
      </c>
      <c r="K59" s="115">
        <v>18530</v>
      </c>
      <c r="L59" s="115">
        <v>18710</v>
      </c>
      <c r="M59" s="115">
        <v>18890</v>
      </c>
      <c r="N59" s="115">
        <v>19000</v>
      </c>
      <c r="O59" s="115">
        <v>19180</v>
      </c>
      <c r="P59" s="115">
        <v>19330</v>
      </c>
      <c r="Q59" s="115">
        <v>19490</v>
      </c>
      <c r="R59" s="115">
        <v>19680</v>
      </c>
      <c r="T59" s="98">
        <f>SUM(G59:I59)</f>
        <v>54380</v>
      </c>
      <c r="U59" s="98">
        <f>SUM(J59:L59)</f>
        <v>55610</v>
      </c>
      <c r="V59" s="98">
        <f>SUM(M59:O59)</f>
        <v>57070</v>
      </c>
      <c r="W59" s="98">
        <f>SUM(P59:R59)</f>
        <v>58500</v>
      </c>
      <c r="X59" s="98"/>
      <c r="Y59" s="98">
        <f>SUM(G59:R59)</f>
        <v>225560</v>
      </c>
      <c r="AB59" s="115">
        <v>20120</v>
      </c>
      <c r="AC59" s="115">
        <v>19990</v>
      </c>
      <c r="AD59" s="115">
        <v>20160</v>
      </c>
      <c r="AE59" s="98">
        <f t="shared" ref="AE59:AM59" si="328">MROUND(AE54*AE57,10)</f>
        <v>20170</v>
      </c>
      <c r="AF59" s="98">
        <f t="shared" si="328"/>
        <v>20240</v>
      </c>
      <c r="AG59" s="98">
        <f t="shared" si="328"/>
        <v>20320</v>
      </c>
      <c r="AH59" s="98">
        <f t="shared" si="328"/>
        <v>20420</v>
      </c>
      <c r="AI59" s="98">
        <f t="shared" si="328"/>
        <v>20520</v>
      </c>
      <c r="AJ59" s="98">
        <f t="shared" si="328"/>
        <v>20620</v>
      </c>
      <c r="AK59" s="98">
        <f t="shared" si="328"/>
        <v>20740</v>
      </c>
      <c r="AL59" s="98">
        <f t="shared" si="328"/>
        <v>20870</v>
      </c>
      <c r="AM59" s="98">
        <f t="shared" si="328"/>
        <v>20990</v>
      </c>
      <c r="AO59" s="98">
        <f>SUM(AB59:AD59)</f>
        <v>60270</v>
      </c>
      <c r="AP59" s="98">
        <f>SUM(AE59:AG59)</f>
        <v>60730</v>
      </c>
      <c r="AQ59" s="98">
        <f>SUM(AH59:AJ59)</f>
        <v>61560</v>
      </c>
      <c r="AR59" s="98">
        <f>SUM(AK59:AM59)</f>
        <v>62600</v>
      </c>
      <c r="AS59" s="98"/>
      <c r="AT59" s="98">
        <f>SUM(AB59:AM59)</f>
        <v>245160</v>
      </c>
      <c r="AW59" s="98">
        <f>MROUND(AW54*AW57,10)</f>
        <v>21390</v>
      </c>
      <c r="AX59" s="98">
        <f t="shared" ref="AX59:BH59" si="329">MROUND(AX54*AX57,10)</f>
        <v>21470</v>
      </c>
      <c r="AY59" s="98">
        <f t="shared" si="329"/>
        <v>21500</v>
      </c>
      <c r="AZ59" s="98">
        <f t="shared" si="329"/>
        <v>21580</v>
      </c>
      <c r="BA59" s="98">
        <f t="shared" si="329"/>
        <v>21660</v>
      </c>
      <c r="BB59" s="98">
        <f t="shared" si="329"/>
        <v>21740</v>
      </c>
      <c r="BC59" s="98">
        <f t="shared" si="329"/>
        <v>21850</v>
      </c>
      <c r="BD59" s="98">
        <f t="shared" si="329"/>
        <v>21950</v>
      </c>
      <c r="BE59" s="98">
        <f t="shared" si="329"/>
        <v>22060</v>
      </c>
      <c r="BF59" s="98">
        <f t="shared" si="329"/>
        <v>22190</v>
      </c>
      <c r="BG59" s="98">
        <f t="shared" si="329"/>
        <v>22330</v>
      </c>
      <c r="BH59" s="98">
        <f t="shared" si="329"/>
        <v>22460</v>
      </c>
      <c r="BJ59" s="98">
        <f>SUM(AW59:AY59)</f>
        <v>64360</v>
      </c>
      <c r="BK59" s="98">
        <f>SUM(AZ59:BB59)</f>
        <v>64980</v>
      </c>
      <c r="BL59" s="98">
        <f>SUM(BC59:BE59)</f>
        <v>65860</v>
      </c>
      <c r="BM59" s="98">
        <f>SUM(BF59:BH59)</f>
        <v>66980</v>
      </c>
      <c r="BN59" s="98"/>
      <c r="BO59" s="98">
        <f>SUM(AW59:BH59)</f>
        <v>262180</v>
      </c>
    </row>
    <row r="60" spans="3:67" ht="18" customHeight="1" x14ac:dyDescent="0.25">
      <c r="C60" s="114"/>
      <c r="D60" s="114"/>
      <c r="E60" s="118" t="s">
        <v>5</v>
      </c>
      <c r="G60" s="124"/>
      <c r="H60" s="124"/>
      <c r="I60" s="124"/>
      <c r="J60" s="124"/>
      <c r="K60" s="124"/>
      <c r="L60" s="124"/>
      <c r="M60" s="124"/>
      <c r="N60" s="124"/>
      <c r="O60" s="124"/>
      <c r="P60" s="124"/>
      <c r="Q60" s="124"/>
      <c r="R60" s="124"/>
      <c r="T60" s="124"/>
      <c r="U60" s="124"/>
      <c r="V60" s="124"/>
      <c r="W60" s="124"/>
      <c r="Y60" s="124"/>
      <c r="AB60" s="123">
        <f>(AB59/G59)-1</f>
        <v>0.11902113459399333</v>
      </c>
      <c r="AC60" s="123">
        <f t="shared" ref="AC60" si="330">(AC59/H59)-1</f>
        <v>0.10198456449834614</v>
      </c>
      <c r="AD60" s="123">
        <f t="shared" ref="AD60" si="331">(AD59/I59)-1</f>
        <v>0.10405257393209211</v>
      </c>
      <c r="AE60" s="123">
        <f t="shared" ref="AE60" si="332">(AE59/J59)-1</f>
        <v>9.7985846488840567E-2</v>
      </c>
      <c r="AF60" s="123">
        <f t="shared" ref="AF60" si="333">(AF59/K59)-1</f>
        <v>9.2282784673502372E-2</v>
      </c>
      <c r="AG60" s="123">
        <f t="shared" ref="AG60" si="334">(AG59/L59)-1</f>
        <v>8.6050240513094511E-2</v>
      </c>
      <c r="AH60" s="123">
        <f t="shared" ref="AH60" si="335">(AH59/M59)-1</f>
        <v>8.0995235574377933E-2</v>
      </c>
      <c r="AI60" s="123">
        <f t="shared" ref="AI60" si="336">(AI59/N59)-1</f>
        <v>8.0000000000000071E-2</v>
      </c>
      <c r="AJ60" s="123">
        <f t="shared" ref="AJ60" si="337">(AJ59/O59)-1</f>
        <v>7.5078206465067687E-2</v>
      </c>
      <c r="AK60" s="123">
        <f t="shared" ref="AK60" si="338">(AK59/P59)-1</f>
        <v>7.2943610967408201E-2</v>
      </c>
      <c r="AL60" s="123">
        <f t="shared" ref="AL60" si="339">(AL59/Q59)-1</f>
        <v>7.0805541303232467E-2</v>
      </c>
      <c r="AM60" s="123">
        <f t="shared" ref="AM60" si="340">(AM59/R59)-1</f>
        <v>6.6565040650406582E-2</v>
      </c>
      <c r="AN60" s="123"/>
      <c r="AO60" s="123">
        <f t="shared" ref="AO60" si="341">(AO59/T59)-1</f>
        <v>0.10831187936741449</v>
      </c>
      <c r="AP60" s="123">
        <f t="shared" ref="AP60" si="342">(AP59/U59)-1</f>
        <v>9.2069771623808583E-2</v>
      </c>
      <c r="AQ60" s="123">
        <f t="shared" ref="AQ60" si="343">(AQ59/V59)-1</f>
        <v>7.8675311021552563E-2</v>
      </c>
      <c r="AR60" s="123">
        <f t="shared" ref="AR60" si="344">(AR59/W59)-1</f>
        <v>7.0085470085470059E-2</v>
      </c>
      <c r="AS60" s="123"/>
      <c r="AT60" s="123">
        <f t="shared" ref="AT60" si="345">(AT59/Y59)-1</f>
        <v>8.6894839510551547E-2</v>
      </c>
      <c r="AW60" s="124">
        <f>(AW59/AB59)-1</f>
        <v>6.3121272365805225E-2</v>
      </c>
      <c r="AX60" s="124">
        <f t="shared" ref="AX60" si="346">(AX59/AC59)-1</f>
        <v>7.4037018509254704E-2</v>
      </c>
      <c r="AY60" s="124">
        <f t="shared" ref="AY60" si="347">(AY59/AD59)-1</f>
        <v>6.6468253968253954E-2</v>
      </c>
      <c r="AZ60" s="124">
        <f t="shared" ref="AZ60" si="348">(AZ59/AE59)-1</f>
        <v>6.990580069410024E-2</v>
      </c>
      <c r="BA60" s="124">
        <f t="shared" ref="BA60" si="349">(BA59/AF59)-1</f>
        <v>7.0158102766798347E-2</v>
      </c>
      <c r="BB60" s="124">
        <f t="shared" ref="BB60" si="350">(BB59/AG59)-1</f>
        <v>6.9881889763779625E-2</v>
      </c>
      <c r="BC60" s="124">
        <f t="shared" ref="BC60" si="351">(BC59/AH59)-1</f>
        <v>7.0029382957884412E-2</v>
      </c>
      <c r="BD60" s="124">
        <f t="shared" ref="BD60" si="352">(BD59/AI59)-1</f>
        <v>6.9688109161793355E-2</v>
      </c>
      <c r="BE60" s="124">
        <f t="shared" ref="BE60" si="353">(BE59/AJ59)-1</f>
        <v>6.9835111542192019E-2</v>
      </c>
      <c r="BF60" s="124">
        <f t="shared" ref="BF60" si="354">(BF59/AK59)-1</f>
        <v>6.9913211186113822E-2</v>
      </c>
      <c r="BG60" s="124">
        <f t="shared" ref="BG60" si="355">(BG59/AL59)-1</f>
        <v>6.9956875898418813E-2</v>
      </c>
      <c r="BH60" s="124">
        <f t="shared" ref="BH60" si="356">(BH59/AM59)-1</f>
        <v>7.0033349213911356E-2</v>
      </c>
      <c r="BJ60" s="123">
        <f t="shared" ref="BJ60" si="357">(BJ59/AO59)-1</f>
        <v>6.7861290857806456E-2</v>
      </c>
      <c r="BK60" s="123">
        <f t="shared" ref="BK60" si="358">(BK59/AP59)-1</f>
        <v>6.9981887041001167E-2</v>
      </c>
      <c r="BL60" s="123">
        <f t="shared" ref="BL60" si="359">(BL59/AQ59)-1</f>
        <v>6.985055230669257E-2</v>
      </c>
      <c r="BM60" s="123">
        <f t="shared" ref="BM60" si="360">(BM59/AR59)-1</f>
        <v>6.9968051118210806E-2</v>
      </c>
      <c r="BN60" s="123"/>
      <c r="BO60" s="123">
        <f t="shared" ref="BO60" si="361">(BO59/AT59)-1</f>
        <v>6.9424049600261162E-2</v>
      </c>
    </row>
    <row r="61" spans="3:67" ht="18" customHeight="1" x14ac:dyDescent="0.25">
      <c r="C61" s="114"/>
      <c r="D61" s="114"/>
      <c r="E61" s="118"/>
      <c r="G61" s="124"/>
      <c r="H61" s="124"/>
      <c r="I61" s="124"/>
      <c r="J61" s="124"/>
      <c r="K61" s="124"/>
      <c r="L61" s="124"/>
      <c r="M61" s="124"/>
      <c r="N61" s="124"/>
      <c r="O61" s="124"/>
      <c r="P61" s="124"/>
      <c r="Q61" s="124"/>
      <c r="R61" s="124"/>
      <c r="T61" s="124"/>
      <c r="U61" s="124"/>
      <c r="V61" s="124"/>
      <c r="W61" s="124"/>
      <c r="Y61" s="124"/>
      <c r="AB61" s="123"/>
      <c r="AC61" s="123"/>
      <c r="AD61" s="123"/>
      <c r="AE61" s="123"/>
      <c r="AF61" s="123"/>
      <c r="AG61" s="123"/>
      <c r="AH61" s="123"/>
      <c r="AI61" s="123"/>
      <c r="AJ61" s="123"/>
      <c r="AK61" s="123"/>
      <c r="AL61" s="123"/>
      <c r="AM61" s="123"/>
      <c r="AN61" s="123"/>
      <c r="AO61" s="123"/>
      <c r="AP61" s="123"/>
      <c r="AQ61" s="123"/>
      <c r="AR61" s="123"/>
      <c r="AS61" s="123"/>
      <c r="AT61" s="123"/>
      <c r="AW61" s="124"/>
      <c r="AX61" s="124"/>
      <c r="AY61" s="124"/>
      <c r="AZ61" s="124"/>
      <c r="BA61" s="124"/>
      <c r="BB61" s="124"/>
      <c r="BC61" s="124"/>
      <c r="BD61" s="124"/>
      <c r="BE61" s="124"/>
      <c r="BF61" s="124"/>
      <c r="BG61" s="124"/>
      <c r="BH61" s="124"/>
      <c r="BJ61" s="123"/>
      <c r="BK61" s="123"/>
      <c r="BL61" s="123"/>
      <c r="BM61" s="123"/>
      <c r="BN61" s="123"/>
      <c r="BO61" s="123"/>
    </row>
    <row r="62" spans="3:67" ht="18" customHeight="1" x14ac:dyDescent="0.25">
      <c r="C62" s="113" t="str">
        <f>$D$25</f>
        <v>April Volume Downside (Lower Share)</v>
      </c>
      <c r="D62" s="113"/>
      <c r="E62" s="113"/>
    </row>
    <row r="63" spans="3:67" ht="18" customHeight="1" x14ac:dyDescent="0.25">
      <c r="C63" s="114"/>
      <c r="D63" s="114" t="s">
        <v>24</v>
      </c>
      <c r="E63" s="114"/>
      <c r="G63" s="115">
        <v>36010</v>
      </c>
      <c r="H63" s="115">
        <v>36370</v>
      </c>
      <c r="I63" s="115">
        <v>36730</v>
      </c>
      <c r="J63" s="115">
        <v>37060</v>
      </c>
      <c r="K63" s="115">
        <v>37300</v>
      </c>
      <c r="L63" s="115">
        <v>37450</v>
      </c>
      <c r="M63" s="115">
        <v>37840</v>
      </c>
      <c r="N63" s="115">
        <v>38140</v>
      </c>
      <c r="O63" s="115">
        <v>38410</v>
      </c>
      <c r="P63" s="115">
        <v>38770</v>
      </c>
      <c r="Q63" s="115">
        <v>39010</v>
      </c>
      <c r="R63" s="115">
        <v>39310</v>
      </c>
      <c r="T63" s="98">
        <f>SUM(G63:I63)</f>
        <v>109110</v>
      </c>
      <c r="U63" s="98">
        <f>SUM(J63:L63)</f>
        <v>111810</v>
      </c>
      <c r="V63" s="98">
        <f>SUM(M63:O63)</f>
        <v>114390</v>
      </c>
      <c r="W63" s="98">
        <f>SUM(P63:R63)</f>
        <v>117090</v>
      </c>
      <c r="X63" s="98"/>
      <c r="Y63" s="98">
        <f>SUM(G63:R63)</f>
        <v>452400</v>
      </c>
      <c r="AB63" s="115">
        <v>39970</v>
      </c>
      <c r="AC63" s="115">
        <v>40130</v>
      </c>
      <c r="AD63" s="115">
        <v>40180</v>
      </c>
      <c r="AE63" s="105">
        <f>AD63+AE64</f>
        <v>40330</v>
      </c>
      <c r="AF63" s="105">
        <f t="shared" ref="AF63" si="362">AE63+AF64</f>
        <v>40480</v>
      </c>
      <c r="AG63" s="105">
        <f t="shared" ref="AG63" si="363">AF63+AG64</f>
        <v>40630</v>
      </c>
      <c r="AH63" s="105">
        <f t="shared" ref="AH63" si="364">AG63+AH64</f>
        <v>40830</v>
      </c>
      <c r="AI63" s="105">
        <f t="shared" ref="AI63" si="365">AH63+AI64</f>
        <v>41030</v>
      </c>
      <c r="AJ63" s="105">
        <f t="shared" ref="AJ63" si="366">AI63+AJ64</f>
        <v>41230</v>
      </c>
      <c r="AK63" s="105">
        <f t="shared" ref="AK63" si="367">AJ63+AK64</f>
        <v>41480</v>
      </c>
      <c r="AL63" s="105">
        <f t="shared" ref="AL63" si="368">AK63+AL64</f>
        <v>41730</v>
      </c>
      <c r="AM63" s="105">
        <f t="shared" ref="AM63" si="369">AL63+AM64</f>
        <v>41980</v>
      </c>
      <c r="AO63" s="98">
        <f>SUM(AB63:AD63)</f>
        <v>120280</v>
      </c>
      <c r="AP63" s="98">
        <f>SUM(AE63:AG63)</f>
        <v>121440</v>
      </c>
      <c r="AQ63" s="98">
        <f>SUM(AH63:AJ63)</f>
        <v>123090</v>
      </c>
      <c r="AR63" s="98">
        <f>SUM(AK63:AM63)</f>
        <v>125190</v>
      </c>
      <c r="AS63" s="98"/>
      <c r="AT63" s="98">
        <f>SUM(AB63:AM63)</f>
        <v>490000</v>
      </c>
      <c r="AW63" s="116">
        <f>AM63+AW64</f>
        <v>42180</v>
      </c>
      <c r="AX63" s="117">
        <f>AW63+AX64</f>
        <v>42380</v>
      </c>
      <c r="AY63" s="117">
        <f t="shared" ref="AY63" si="370">AX63+AY64</f>
        <v>42580</v>
      </c>
      <c r="AZ63" s="117">
        <f t="shared" ref="AZ63" si="371">AY63+AZ64</f>
        <v>42780</v>
      </c>
      <c r="BA63" s="117">
        <f t="shared" ref="BA63" si="372">AZ63+BA64</f>
        <v>42980</v>
      </c>
      <c r="BB63" s="117">
        <f t="shared" ref="BB63" si="373">BA63+BB64</f>
        <v>43180</v>
      </c>
      <c r="BC63" s="117">
        <f t="shared" ref="BC63" si="374">BB63+BC64</f>
        <v>43380</v>
      </c>
      <c r="BD63" s="117">
        <f t="shared" ref="BD63" si="375">BC63+BD64</f>
        <v>43580</v>
      </c>
      <c r="BE63" s="117">
        <f t="shared" ref="BE63" si="376">BD63+BE64</f>
        <v>43780</v>
      </c>
      <c r="BF63" s="117">
        <f t="shared" ref="BF63" si="377">BE63+BF64</f>
        <v>43980</v>
      </c>
      <c r="BG63" s="117">
        <f t="shared" ref="BG63" si="378">BF63+BG64</f>
        <v>44180</v>
      </c>
      <c r="BH63" s="117">
        <f t="shared" ref="BH63" si="379">BG63+BH64</f>
        <v>44380</v>
      </c>
      <c r="BJ63" s="98">
        <f>SUM(AW63:AY63)</f>
        <v>127140</v>
      </c>
      <c r="BK63" s="98">
        <f>SUM(AZ63:BB63)</f>
        <v>128940</v>
      </c>
      <c r="BL63" s="98">
        <f>SUM(BC63:BE63)</f>
        <v>130740</v>
      </c>
      <c r="BM63" s="98">
        <f>SUM(BF63:BH63)</f>
        <v>132540</v>
      </c>
      <c r="BN63" s="98"/>
      <c r="BO63" s="98">
        <f>SUM(AW63:BH63)</f>
        <v>519360</v>
      </c>
    </row>
    <row r="64" spans="3:67" ht="18" customHeight="1" x14ac:dyDescent="0.25">
      <c r="C64" s="114"/>
      <c r="D64" s="114"/>
      <c r="E64" s="118" t="s">
        <v>6</v>
      </c>
      <c r="G64" s="97"/>
      <c r="H64" s="97">
        <f>H63-G63</f>
        <v>360</v>
      </c>
      <c r="I64" s="97">
        <f t="shared" ref="I64" si="380">I63-H63</f>
        <v>360</v>
      </c>
      <c r="J64" s="97">
        <f t="shared" ref="J64" si="381">J63-I63</f>
        <v>330</v>
      </c>
      <c r="K64" s="97">
        <f t="shared" ref="K64" si="382">K63-J63</f>
        <v>240</v>
      </c>
      <c r="L64" s="97">
        <f t="shared" ref="L64" si="383">L63-K63</f>
        <v>150</v>
      </c>
      <c r="M64" s="97">
        <f t="shared" ref="M64" si="384">M63-L63</f>
        <v>390</v>
      </c>
      <c r="N64" s="97">
        <f t="shared" ref="N64" si="385">N63-M63</f>
        <v>300</v>
      </c>
      <c r="O64" s="97">
        <f t="shared" ref="O64" si="386">O63-N63</f>
        <v>270</v>
      </c>
      <c r="P64" s="97">
        <f t="shared" ref="P64" si="387">P63-O63</f>
        <v>360</v>
      </c>
      <c r="Q64" s="97">
        <f t="shared" ref="Q64" si="388">Q63-P63</f>
        <v>240</v>
      </c>
      <c r="R64" s="97">
        <f t="shared" ref="R64" si="389">R63-Q63</f>
        <v>300</v>
      </c>
      <c r="T64" s="98"/>
      <c r="U64" s="98"/>
      <c r="V64" s="98"/>
      <c r="W64" s="98"/>
      <c r="X64" s="98"/>
      <c r="Y64" s="98"/>
      <c r="AB64" s="127">
        <f>AB63-R63</f>
        <v>660</v>
      </c>
      <c r="AC64" s="97">
        <f t="shared" ref="AC64" si="390">AC63-AB63</f>
        <v>160</v>
      </c>
      <c r="AD64" s="97">
        <f t="shared" ref="AD64" si="391">AD63-AC63</f>
        <v>50</v>
      </c>
      <c r="AE64" s="119">
        <v>150</v>
      </c>
      <c r="AF64" s="119">
        <v>150</v>
      </c>
      <c r="AG64" s="119">
        <v>150</v>
      </c>
      <c r="AH64" s="119">
        <v>200</v>
      </c>
      <c r="AI64" s="119">
        <v>200</v>
      </c>
      <c r="AJ64" s="119">
        <v>200</v>
      </c>
      <c r="AK64" s="119">
        <v>250</v>
      </c>
      <c r="AL64" s="119">
        <v>250</v>
      </c>
      <c r="AM64" s="119">
        <v>250</v>
      </c>
      <c r="AO64" s="98"/>
      <c r="AP64" s="98"/>
      <c r="AQ64" s="98"/>
      <c r="AR64" s="98"/>
      <c r="AS64" s="98"/>
      <c r="AT64" s="98"/>
      <c r="AW64" s="119">
        <v>200</v>
      </c>
      <c r="AX64" s="119">
        <v>200</v>
      </c>
      <c r="AY64" s="119">
        <v>200</v>
      </c>
      <c r="AZ64" s="119">
        <v>200</v>
      </c>
      <c r="BA64" s="119">
        <v>200</v>
      </c>
      <c r="BB64" s="119">
        <v>200</v>
      </c>
      <c r="BC64" s="119">
        <v>200</v>
      </c>
      <c r="BD64" s="119">
        <v>200</v>
      </c>
      <c r="BE64" s="119">
        <v>200</v>
      </c>
      <c r="BF64" s="119">
        <v>200</v>
      </c>
      <c r="BG64" s="119">
        <v>200</v>
      </c>
      <c r="BH64" s="119">
        <v>200</v>
      </c>
      <c r="BJ64" s="98"/>
      <c r="BK64" s="98"/>
      <c r="BL64" s="98"/>
      <c r="BM64" s="98"/>
      <c r="BN64" s="98"/>
      <c r="BO64" s="98"/>
    </row>
    <row r="65" spans="2:67" s="120" customFormat="1" ht="18" customHeight="1" x14ac:dyDescent="0.25">
      <c r="C65" s="121"/>
      <c r="D65" s="121"/>
      <c r="E65" s="121" t="s">
        <v>5</v>
      </c>
      <c r="AB65" s="123">
        <f>(AB63/G63)-1</f>
        <v>0.1099694529297417</v>
      </c>
      <c r="AC65" s="123">
        <f t="shared" ref="AC65" si="392">(AC63/H63)-1</f>
        <v>0.10338190816607096</v>
      </c>
      <c r="AD65" s="123">
        <f t="shared" ref="AD65" si="393">(AD63/I63)-1</f>
        <v>9.392866866321814E-2</v>
      </c>
      <c r="AE65" s="123">
        <f t="shared" ref="AE65" si="394">(AE63/J63)-1</f>
        <v>8.8235294117646967E-2</v>
      </c>
      <c r="AF65" s="123">
        <f t="shared" ref="AF65" si="395">(AF63/K63)-1</f>
        <v>8.5254691689008011E-2</v>
      </c>
      <c r="AG65" s="123">
        <f t="shared" ref="AG65" si="396">(AG63/L63)-1</f>
        <v>8.4913217623497905E-2</v>
      </c>
      <c r="AH65" s="123">
        <f t="shared" ref="AH65" si="397">(AH63/M63)-1</f>
        <v>7.901691331923888E-2</v>
      </c>
      <c r="AI65" s="123">
        <f t="shared" ref="AI65" si="398">(AI63/N63)-1</f>
        <v>7.5773466177241788E-2</v>
      </c>
      <c r="AJ65" s="123">
        <f t="shared" ref="AJ65" si="399">(AJ63/O63)-1</f>
        <v>7.3418380630044355E-2</v>
      </c>
      <c r="AK65" s="123">
        <f t="shared" ref="AK65" si="400">(AK63/P63)-1</f>
        <v>6.9899406757802485E-2</v>
      </c>
      <c r="AL65" s="123">
        <f t="shared" ref="AL65" si="401">(AL63/Q63)-1</f>
        <v>6.9725711356062536E-2</v>
      </c>
      <c r="AM65" s="123">
        <f t="shared" ref="AM65" si="402">(AM63/R63)-1</f>
        <v>6.7921648435512516E-2</v>
      </c>
      <c r="AN65" s="123"/>
      <c r="AO65" s="123">
        <f t="shared" ref="AO65" si="403">(AO63/T63)-1</f>
        <v>0.1023737512601961</v>
      </c>
      <c r="AP65" s="123">
        <f t="shared" ref="AP65" si="404">(AP63/U63)-1</f>
        <v>8.612825328682594E-2</v>
      </c>
      <c r="AQ65" s="123">
        <f t="shared" ref="AQ65" si="405">(AQ63/V63)-1</f>
        <v>7.6055599265670182E-2</v>
      </c>
      <c r="AR65" s="123">
        <f t="shared" ref="AR65" si="406">(AR63/W63)-1</f>
        <v>6.9177555726364304E-2</v>
      </c>
      <c r="AS65" s="123"/>
      <c r="AT65" s="123">
        <f t="shared" ref="AT65" si="407">(AT63/Y63)-1</f>
        <v>8.3112290008841683E-2</v>
      </c>
      <c r="AW65" s="122">
        <f t="shared" ref="AW65" si="408">(AW63/AB63)-1</f>
        <v>5.5291468601451177E-2</v>
      </c>
      <c r="AX65" s="122">
        <f t="shared" ref="AX65" si="409">(AX63/AC63)-1</f>
        <v>5.6067779715923249E-2</v>
      </c>
      <c r="AY65" s="122">
        <f t="shared" ref="AY65" si="410">(AY63/AD63)-1</f>
        <v>5.9731209556993514E-2</v>
      </c>
      <c r="AZ65" s="122">
        <f t="shared" ref="AZ65" si="411">(AZ63/AE63)-1</f>
        <v>6.0748822216712073E-2</v>
      </c>
      <c r="BA65" s="122">
        <f t="shared" ref="BA65" si="412">(BA63/AF63)-1</f>
        <v>6.1758893280632332E-2</v>
      </c>
      <c r="BB65" s="122">
        <f t="shared" ref="BB65" si="413">(BB63/AG63)-1</f>
        <v>6.2761506276150625E-2</v>
      </c>
      <c r="BC65" s="122">
        <f t="shared" ref="BC65" si="414">(BC63/AH63)-1</f>
        <v>6.2454077883908887E-2</v>
      </c>
      <c r="BD65" s="122">
        <f t="shared" ref="BD65" si="415">(BD63/AI63)-1</f>
        <v>6.2149646600048847E-2</v>
      </c>
      <c r="BE65" s="122">
        <f t="shared" ref="BE65" si="416">(BE63/AJ63)-1</f>
        <v>6.1848168809119475E-2</v>
      </c>
      <c r="BF65" s="122">
        <f t="shared" ref="BF65" si="417">(BF63/AK63)-1</f>
        <v>6.0270009643201616E-2</v>
      </c>
      <c r="BG65" s="122">
        <f t="shared" ref="BG65" si="418">(BG63/AL63)-1</f>
        <v>5.8710759645339117E-2</v>
      </c>
      <c r="BH65" s="122">
        <f t="shared" ref="BH65" si="419">(BH63/AM63)-1</f>
        <v>5.7170080990948113E-2</v>
      </c>
      <c r="BJ65" s="123">
        <f t="shared" ref="BJ65" si="420">(BJ63/AO63)-1</f>
        <v>5.7033588293980753E-2</v>
      </c>
      <c r="BK65" s="123">
        <f t="shared" ref="BK65" si="421">(BK63/AP63)-1</f>
        <v>6.1758893280632332E-2</v>
      </c>
      <c r="BL65" s="123">
        <f t="shared" ref="BL65" si="422">(BL63/AQ63)-1</f>
        <v>6.2149646600048847E-2</v>
      </c>
      <c r="BM65" s="123">
        <f t="shared" ref="BM65" si="423">(BM63/AR63)-1</f>
        <v>5.8710759645339117E-2</v>
      </c>
      <c r="BN65" s="123"/>
      <c r="BO65" s="123">
        <f t="shared" ref="BO65" si="424">(BO63/AT63)-1</f>
        <v>5.9918367346938783E-2</v>
      </c>
    </row>
    <row r="66" spans="2:67" ht="18" customHeight="1" x14ac:dyDescent="0.25">
      <c r="C66" s="114"/>
      <c r="D66" s="114" t="s">
        <v>244</v>
      </c>
      <c r="E66" s="114"/>
      <c r="G66" s="123">
        <f>G68/G63</f>
        <v>0.49930574840322134</v>
      </c>
      <c r="H66" s="123">
        <f t="shared" ref="H66:R66" si="425">H68/H63</f>
        <v>0.49876271652460819</v>
      </c>
      <c r="I66" s="123">
        <f t="shared" si="425"/>
        <v>0.49714130138851076</v>
      </c>
      <c r="J66" s="123">
        <f t="shared" si="425"/>
        <v>0.49568267674042094</v>
      </c>
      <c r="K66" s="123">
        <f t="shared" si="425"/>
        <v>0.49678284182305632</v>
      </c>
      <c r="L66" s="123">
        <f t="shared" si="425"/>
        <v>0.49959946595460614</v>
      </c>
      <c r="M66" s="123">
        <f t="shared" si="425"/>
        <v>0.49920718816067655</v>
      </c>
      <c r="N66" s="123">
        <f t="shared" si="425"/>
        <v>0.49816465652857894</v>
      </c>
      <c r="O66" s="123">
        <f t="shared" si="425"/>
        <v>0.49934912783129393</v>
      </c>
      <c r="P66" s="123">
        <f t="shared" si="425"/>
        <v>0.49858137735362396</v>
      </c>
      <c r="Q66" s="123">
        <f t="shared" si="425"/>
        <v>0.4996154832094335</v>
      </c>
      <c r="R66" s="123">
        <f t="shared" si="425"/>
        <v>0.5006359704909692</v>
      </c>
      <c r="T66" s="124">
        <f>T68/T63</f>
        <v>0.49839611401338096</v>
      </c>
      <c r="U66" s="124">
        <f t="shared" ref="U66:W66" si="426">U68/U63</f>
        <v>0.49736159556390303</v>
      </c>
      <c r="V66" s="124">
        <f t="shared" si="426"/>
        <v>0.49890724713698748</v>
      </c>
      <c r="W66" s="124">
        <f t="shared" si="426"/>
        <v>0.49961568024596464</v>
      </c>
      <c r="X66" s="124"/>
      <c r="Y66" s="124">
        <f t="shared" ref="Y66" si="427">Y68/Y63</f>
        <v>0.49858532272325373</v>
      </c>
      <c r="AB66" s="124">
        <f t="shared" ref="AB66:AD66" si="428">AB68/AB63</f>
        <v>0.50337753314986244</v>
      </c>
      <c r="AC66" s="124">
        <f t="shared" si="428"/>
        <v>0.49813107400946921</v>
      </c>
      <c r="AD66" s="124">
        <f t="shared" si="428"/>
        <v>0.50174216027874563</v>
      </c>
      <c r="AE66" s="125">
        <v>0.5</v>
      </c>
      <c r="AF66" s="125">
        <v>0.495</v>
      </c>
      <c r="AG66" s="125">
        <v>0.49</v>
      </c>
      <c r="AH66" s="125">
        <v>0.48499999999999999</v>
      </c>
      <c r="AI66" s="125">
        <v>0.48</v>
      </c>
      <c r="AJ66" s="125">
        <v>0.47499999999999998</v>
      </c>
      <c r="AK66" s="125">
        <v>0.47</v>
      </c>
      <c r="AL66" s="125">
        <v>0.46499999999999997</v>
      </c>
      <c r="AM66" s="125">
        <v>0.46</v>
      </c>
      <c r="AO66" s="124">
        <f>AO68/AO63</f>
        <v>0.50108081143997341</v>
      </c>
      <c r="AP66" s="124">
        <f t="shared" ref="AP66:AR66" si="429">AP68/AP63</f>
        <v>0.49505928853754938</v>
      </c>
      <c r="AQ66" s="124">
        <f t="shared" si="429"/>
        <v>0.47989276139410186</v>
      </c>
      <c r="AR66" s="124">
        <f t="shared" si="429"/>
        <v>0.46497324067417528</v>
      </c>
      <c r="AS66" s="124"/>
      <c r="AT66" s="124">
        <f t="shared" ref="AT66" si="430">AT68/AT63</f>
        <v>0.48504081632653062</v>
      </c>
      <c r="AW66" s="125">
        <v>0.46</v>
      </c>
      <c r="AX66" s="125">
        <v>0.46</v>
      </c>
      <c r="AY66" s="125">
        <v>0.46</v>
      </c>
      <c r="AZ66" s="125">
        <v>0.46</v>
      </c>
      <c r="BA66" s="125">
        <v>0.46</v>
      </c>
      <c r="BB66" s="125">
        <v>0.46</v>
      </c>
      <c r="BC66" s="125">
        <v>0.46</v>
      </c>
      <c r="BD66" s="125">
        <v>0.46</v>
      </c>
      <c r="BE66" s="125">
        <v>0.46</v>
      </c>
      <c r="BF66" s="125">
        <v>0.46</v>
      </c>
      <c r="BG66" s="125">
        <v>0.46</v>
      </c>
      <c r="BH66" s="125">
        <v>0.46</v>
      </c>
      <c r="BJ66" s="124">
        <f>BJ68/BJ63</f>
        <v>0.45996539248072993</v>
      </c>
      <c r="BK66" s="124">
        <f t="shared" ref="BK66:BM66" si="431">BK68/BK63</f>
        <v>0.45998138669148442</v>
      </c>
      <c r="BL66" s="124">
        <f t="shared" si="431"/>
        <v>0.45999694049258072</v>
      </c>
      <c r="BM66" s="124">
        <f t="shared" si="431"/>
        <v>0.45993662290629245</v>
      </c>
      <c r="BN66" s="124"/>
      <c r="BO66" s="124">
        <f t="shared" ref="BO66" si="432">BO68/BO63</f>
        <v>0.45996996303142329</v>
      </c>
    </row>
    <row r="67" spans="2:67" ht="18" customHeight="1" x14ac:dyDescent="0.25">
      <c r="C67" s="114"/>
      <c r="D67" s="114"/>
      <c r="E67" s="118" t="s">
        <v>6</v>
      </c>
      <c r="H67" s="124">
        <f>H66-G66</f>
        <v>-5.4303187861315383E-4</v>
      </c>
      <c r="I67" s="124">
        <f t="shared" ref="I67" si="433">I66-H66</f>
        <v>-1.621415136097426E-3</v>
      </c>
      <c r="J67" s="124">
        <f t="shared" ref="J67" si="434">J66-I66</f>
        <v>-1.4586246480898235E-3</v>
      </c>
      <c r="K67" s="124">
        <f t="shared" ref="K67" si="435">K66-J66</f>
        <v>1.1001650826353848E-3</v>
      </c>
      <c r="L67" s="124">
        <f t="shared" ref="L67" si="436">L66-K66</f>
        <v>2.8166241315498164E-3</v>
      </c>
      <c r="M67" s="124">
        <f t="shared" ref="M67" si="437">M66-L66</f>
        <v>-3.9227779392958517E-4</v>
      </c>
      <c r="N67" s="124">
        <f t="shared" ref="N67" si="438">N66-M66</f>
        <v>-1.0425316320976097E-3</v>
      </c>
      <c r="O67" s="124">
        <f t="shared" ref="O67" si="439">O66-N66</f>
        <v>1.1844713027149845E-3</v>
      </c>
      <c r="P67" s="124">
        <f t="shared" ref="P67" si="440">P66-O66</f>
        <v>-7.6775047766997062E-4</v>
      </c>
      <c r="Q67" s="124">
        <f t="shared" ref="Q67" si="441">Q66-P66</f>
        <v>1.0341058558095417E-3</v>
      </c>
      <c r="R67" s="124">
        <f t="shared" ref="R67" si="442">R66-Q66</f>
        <v>1.020487281535698E-3</v>
      </c>
      <c r="AB67" s="126">
        <f>AB66-R66</f>
        <v>2.7415626588932485E-3</v>
      </c>
      <c r="AC67" s="124">
        <f>AC66-AB66</f>
        <v>-5.2464591403932337E-3</v>
      </c>
      <c r="AD67" s="124">
        <f t="shared" ref="AD67" si="443">AD66-AC66</f>
        <v>3.6110862692764201E-3</v>
      </c>
      <c r="AE67" s="124">
        <f t="shared" ref="AE67" si="444">AE66-AD66</f>
        <v>-1.7421602787456303E-3</v>
      </c>
      <c r="AF67" s="124">
        <f t="shared" ref="AF67" si="445">AF66-AE66</f>
        <v>-5.0000000000000044E-3</v>
      </c>
      <c r="AG67" s="124">
        <f t="shared" ref="AG67" si="446">AG66-AF66</f>
        <v>-5.0000000000000044E-3</v>
      </c>
      <c r="AH67" s="124">
        <f t="shared" ref="AH67" si="447">AH66-AG66</f>
        <v>-5.0000000000000044E-3</v>
      </c>
      <c r="AI67" s="124">
        <f t="shared" ref="AI67" si="448">AI66-AH66</f>
        <v>-5.0000000000000044E-3</v>
      </c>
      <c r="AJ67" s="124">
        <f t="shared" ref="AJ67" si="449">AJ66-AI66</f>
        <v>-5.0000000000000044E-3</v>
      </c>
      <c r="AK67" s="124">
        <f t="shared" ref="AK67" si="450">AK66-AJ66</f>
        <v>-5.0000000000000044E-3</v>
      </c>
      <c r="AL67" s="124">
        <f t="shared" ref="AL67" si="451">AL66-AK66</f>
        <v>-5.0000000000000044E-3</v>
      </c>
      <c r="AM67" s="124">
        <f t="shared" ref="AM67" si="452">AM66-AL66</f>
        <v>-4.9999999999999489E-3</v>
      </c>
      <c r="AW67" s="126">
        <f>AW66-AM66</f>
        <v>0</v>
      </c>
      <c r="AX67" s="124">
        <f>AX66-AW66</f>
        <v>0</v>
      </c>
      <c r="AY67" s="124">
        <f t="shared" ref="AY67" si="453">AY66-AX66</f>
        <v>0</v>
      </c>
      <c r="AZ67" s="124">
        <f t="shared" ref="AZ67" si="454">AZ66-AY66</f>
        <v>0</v>
      </c>
      <c r="BA67" s="124">
        <f t="shared" ref="BA67" si="455">BA66-AZ66</f>
        <v>0</v>
      </c>
      <c r="BB67" s="124">
        <f t="shared" ref="BB67" si="456">BB66-BA66</f>
        <v>0</v>
      </c>
      <c r="BC67" s="124">
        <f t="shared" ref="BC67" si="457">BC66-BB66</f>
        <v>0</v>
      </c>
      <c r="BD67" s="124">
        <f t="shared" ref="BD67" si="458">BD66-BC66</f>
        <v>0</v>
      </c>
      <c r="BE67" s="124">
        <f t="shared" ref="BE67" si="459">BE66-BD66</f>
        <v>0</v>
      </c>
      <c r="BF67" s="124">
        <f t="shared" ref="BF67" si="460">BF66-BE66</f>
        <v>0</v>
      </c>
      <c r="BG67" s="124">
        <f t="shared" ref="BG67" si="461">BG66-BF66</f>
        <v>0</v>
      </c>
      <c r="BH67" s="124">
        <f t="shared" ref="BH67" si="462">BH66-BG66</f>
        <v>0</v>
      </c>
    </row>
    <row r="68" spans="2:67" ht="18" customHeight="1" x14ac:dyDescent="0.25">
      <c r="C68" s="114"/>
      <c r="D68" s="114" t="s">
        <v>37</v>
      </c>
      <c r="E68" s="114"/>
      <c r="G68" s="115">
        <v>17980</v>
      </c>
      <c r="H68" s="115">
        <v>18140</v>
      </c>
      <c r="I68" s="115">
        <v>18260</v>
      </c>
      <c r="J68" s="115">
        <v>18370</v>
      </c>
      <c r="K68" s="115">
        <v>18530</v>
      </c>
      <c r="L68" s="115">
        <v>18710</v>
      </c>
      <c r="M68" s="115">
        <v>18890</v>
      </c>
      <c r="N68" s="115">
        <v>19000</v>
      </c>
      <c r="O68" s="115">
        <v>19180</v>
      </c>
      <c r="P68" s="115">
        <v>19330</v>
      </c>
      <c r="Q68" s="115">
        <v>19490</v>
      </c>
      <c r="R68" s="115">
        <v>19680</v>
      </c>
      <c r="T68" s="98">
        <f>SUM(G68:I68)</f>
        <v>54380</v>
      </c>
      <c r="U68" s="98">
        <f>SUM(J68:L68)</f>
        <v>55610</v>
      </c>
      <c r="V68" s="98">
        <f>SUM(M68:O68)</f>
        <v>57070</v>
      </c>
      <c r="W68" s="98">
        <f>SUM(P68:R68)</f>
        <v>58500</v>
      </c>
      <c r="X68" s="98"/>
      <c r="Y68" s="98">
        <f>SUM(G68:R68)</f>
        <v>225560</v>
      </c>
      <c r="AB68" s="115">
        <v>20120</v>
      </c>
      <c r="AC68" s="115">
        <v>19990</v>
      </c>
      <c r="AD68" s="115">
        <v>20160</v>
      </c>
      <c r="AE68" s="98">
        <f t="shared" ref="AE68:AM68" si="463">MROUND(AE63*AE66,10)</f>
        <v>20170</v>
      </c>
      <c r="AF68" s="98">
        <f t="shared" si="463"/>
        <v>20040</v>
      </c>
      <c r="AG68" s="98">
        <f t="shared" si="463"/>
        <v>19910</v>
      </c>
      <c r="AH68" s="98">
        <f t="shared" si="463"/>
        <v>19800</v>
      </c>
      <c r="AI68" s="98">
        <f t="shared" si="463"/>
        <v>19690</v>
      </c>
      <c r="AJ68" s="98">
        <f t="shared" si="463"/>
        <v>19580</v>
      </c>
      <c r="AK68" s="98">
        <f t="shared" si="463"/>
        <v>19500</v>
      </c>
      <c r="AL68" s="98">
        <f t="shared" si="463"/>
        <v>19400</v>
      </c>
      <c r="AM68" s="98">
        <f t="shared" si="463"/>
        <v>19310</v>
      </c>
      <c r="AO68" s="98">
        <f>SUM(AB68:AD68)</f>
        <v>60270</v>
      </c>
      <c r="AP68" s="98">
        <f>SUM(AE68:AG68)</f>
        <v>60120</v>
      </c>
      <c r="AQ68" s="98">
        <f>SUM(AH68:AJ68)</f>
        <v>59070</v>
      </c>
      <c r="AR68" s="98">
        <f>SUM(AK68:AM68)</f>
        <v>58210</v>
      </c>
      <c r="AS68" s="98"/>
      <c r="AT68" s="98">
        <f>SUM(AB68:AM68)</f>
        <v>237670</v>
      </c>
      <c r="AW68" s="98">
        <f>MROUND(AW63*AW66,10)</f>
        <v>19400</v>
      </c>
      <c r="AX68" s="98">
        <f t="shared" ref="AX68:BH68" si="464">MROUND(AX63*AX66,10)</f>
        <v>19490</v>
      </c>
      <c r="AY68" s="98">
        <f t="shared" si="464"/>
        <v>19590</v>
      </c>
      <c r="AZ68" s="98">
        <f t="shared" si="464"/>
        <v>19680</v>
      </c>
      <c r="BA68" s="98">
        <f t="shared" si="464"/>
        <v>19770</v>
      </c>
      <c r="BB68" s="98">
        <f t="shared" si="464"/>
        <v>19860</v>
      </c>
      <c r="BC68" s="98">
        <f t="shared" si="464"/>
        <v>19950</v>
      </c>
      <c r="BD68" s="98">
        <f t="shared" si="464"/>
        <v>20050</v>
      </c>
      <c r="BE68" s="98">
        <f t="shared" si="464"/>
        <v>20140</v>
      </c>
      <c r="BF68" s="98">
        <f t="shared" si="464"/>
        <v>20230</v>
      </c>
      <c r="BG68" s="98">
        <f t="shared" si="464"/>
        <v>20320</v>
      </c>
      <c r="BH68" s="98">
        <f t="shared" si="464"/>
        <v>20410</v>
      </c>
      <c r="BJ68" s="98">
        <f>SUM(AW68:AY68)</f>
        <v>58480</v>
      </c>
      <c r="BK68" s="98">
        <f>SUM(AZ68:BB68)</f>
        <v>59310</v>
      </c>
      <c r="BL68" s="98">
        <f>SUM(BC68:BE68)</f>
        <v>60140</v>
      </c>
      <c r="BM68" s="98">
        <f>SUM(BF68:BH68)</f>
        <v>60960</v>
      </c>
      <c r="BN68" s="98"/>
      <c r="BO68" s="98">
        <f>SUM(AW68:BH68)</f>
        <v>238890</v>
      </c>
    </row>
    <row r="69" spans="2:67" ht="18" customHeight="1" x14ac:dyDescent="0.25">
      <c r="C69" s="114"/>
      <c r="D69" s="114"/>
      <c r="E69" s="118" t="s">
        <v>5</v>
      </c>
      <c r="G69" s="124"/>
      <c r="H69" s="124"/>
      <c r="I69" s="124"/>
      <c r="J69" s="124"/>
      <c r="K69" s="124"/>
      <c r="L69" s="124"/>
      <c r="M69" s="124"/>
      <c r="N69" s="124"/>
      <c r="O69" s="124"/>
      <c r="P69" s="124"/>
      <c r="Q69" s="124"/>
      <c r="R69" s="124"/>
      <c r="T69" s="124"/>
      <c r="U69" s="124"/>
      <c r="V69" s="124"/>
      <c r="W69" s="124"/>
      <c r="Y69" s="124"/>
      <c r="AB69" s="123">
        <f>(AB68/G68)-1</f>
        <v>0.11902113459399333</v>
      </c>
      <c r="AC69" s="123">
        <f t="shared" ref="AC69" si="465">(AC68/H68)-1</f>
        <v>0.10198456449834614</v>
      </c>
      <c r="AD69" s="123">
        <f t="shared" ref="AD69" si="466">(AD68/I68)-1</f>
        <v>0.10405257393209211</v>
      </c>
      <c r="AE69" s="123">
        <f t="shared" ref="AE69" si="467">(AE68/J68)-1</f>
        <v>9.7985846488840567E-2</v>
      </c>
      <c r="AF69" s="123">
        <f t="shared" ref="AF69" si="468">(AF68/K68)-1</f>
        <v>8.1489476524554849E-2</v>
      </c>
      <c r="AG69" s="123">
        <f t="shared" ref="AG69" si="469">(AG68/L68)-1</f>
        <v>6.4136825227151251E-2</v>
      </c>
      <c r="AH69" s="123">
        <f t="shared" ref="AH69" si="470">(AH68/M68)-1</f>
        <v>4.817363684489151E-2</v>
      </c>
      <c r="AI69" s="123">
        <f t="shared" ref="AI69" si="471">(AI68/N68)-1</f>
        <v>3.6315789473684301E-2</v>
      </c>
      <c r="AJ69" s="123">
        <f t="shared" ref="AJ69" si="472">(AJ68/O68)-1</f>
        <v>2.0855057351407691E-2</v>
      </c>
      <c r="AK69" s="123">
        <f t="shared" ref="AK69" si="473">(AK68/P68)-1</f>
        <v>8.7946197620278888E-3</v>
      </c>
      <c r="AL69" s="123">
        <f t="shared" ref="AL69" si="474">(AL68/Q68)-1</f>
        <v>-4.6177526936890256E-3</v>
      </c>
      <c r="AM69" s="123">
        <f t="shared" ref="AM69" si="475">(AM68/R68)-1</f>
        <v>-1.8800813008130079E-2</v>
      </c>
      <c r="AN69" s="123"/>
      <c r="AO69" s="123">
        <f t="shared" ref="AO69" si="476">(AO68/T68)-1</f>
        <v>0.10831187936741449</v>
      </c>
      <c r="AP69" s="123">
        <f t="shared" ref="AP69" si="477">(AP68/U68)-1</f>
        <v>8.1100521488940869E-2</v>
      </c>
      <c r="AQ69" s="123">
        <f t="shared" ref="AQ69" si="478">(AQ68/V68)-1</f>
        <v>3.504468196951116E-2</v>
      </c>
      <c r="AR69" s="123">
        <f t="shared" ref="AR69" si="479">(AR68/W68)-1</f>
        <v>-4.9572649572650063E-3</v>
      </c>
      <c r="AS69" s="123"/>
      <c r="AT69" s="123">
        <f t="shared" ref="AT69" si="480">(AT68/Y68)-1</f>
        <v>5.3688597269019311E-2</v>
      </c>
      <c r="AW69" s="124">
        <f>(AW68/AB68)-1</f>
        <v>-3.5785288270377746E-2</v>
      </c>
      <c r="AX69" s="124">
        <f t="shared" ref="AX69" si="481">(AX68/AC68)-1</f>
        <v>-2.5012506253126565E-2</v>
      </c>
      <c r="AY69" s="124">
        <f t="shared" ref="AY69" si="482">(AY68/AD68)-1</f>
        <v>-2.8273809523809534E-2</v>
      </c>
      <c r="AZ69" s="124">
        <f t="shared" ref="AZ69" si="483">(AZ68/AE68)-1</f>
        <v>-2.4293505205751131E-2</v>
      </c>
      <c r="BA69" s="124">
        <f t="shared" ref="BA69" si="484">(BA68/AF68)-1</f>
        <v>-1.3473053892215536E-2</v>
      </c>
      <c r="BB69" s="124">
        <f t="shared" ref="BB69" si="485">(BB68/AG68)-1</f>
        <v>-2.5113008538423243E-3</v>
      </c>
      <c r="BC69" s="124">
        <f t="shared" ref="BC69" si="486">(BC68/AH68)-1</f>
        <v>7.575757575757569E-3</v>
      </c>
      <c r="BD69" s="124">
        <f t="shared" ref="BD69" si="487">(BD68/AI68)-1</f>
        <v>1.8283392585068503E-2</v>
      </c>
      <c r="BE69" s="124">
        <f t="shared" ref="BE69" si="488">(BE68/AJ68)-1</f>
        <v>2.8600612870275821E-2</v>
      </c>
      <c r="BF69" s="124">
        <f t="shared" ref="BF69" si="489">(BF68/AK68)-1</f>
        <v>3.7435897435897481E-2</v>
      </c>
      <c r="BG69" s="124">
        <f t="shared" ref="BG69" si="490">(BG68/AL68)-1</f>
        <v>4.7422680412371188E-2</v>
      </c>
      <c r="BH69" s="124">
        <f t="shared" ref="BH69" si="491">(BH68/AM68)-1</f>
        <v>5.6965302951838437E-2</v>
      </c>
      <c r="BJ69" s="123">
        <f t="shared" ref="BJ69" si="492">(BJ68/AO68)-1</f>
        <v>-2.9699684751949507E-2</v>
      </c>
      <c r="BK69" s="123">
        <f t="shared" ref="BK69" si="493">(BK68/AP68)-1</f>
        <v>-1.3473053892215536E-2</v>
      </c>
      <c r="BL69" s="123">
        <f t="shared" ref="BL69" si="494">(BL68/AQ68)-1</f>
        <v>1.8114101912984681E-2</v>
      </c>
      <c r="BM69" s="123">
        <f t="shared" ref="BM69" si="495">(BM68/AR68)-1</f>
        <v>4.72427417969421E-2</v>
      </c>
      <c r="BN69" s="123"/>
      <c r="BO69" s="123">
        <f t="shared" ref="BO69" si="496">(BO68/AT68)-1</f>
        <v>5.1331678377581902E-3</v>
      </c>
    </row>
    <row r="70" spans="2:67" ht="18" customHeight="1" x14ac:dyDescent="0.25">
      <c r="C70" s="114"/>
      <c r="D70" s="114"/>
      <c r="E70" s="114"/>
    </row>
    <row r="71" spans="2:67" ht="18" customHeight="1" x14ac:dyDescent="0.25">
      <c r="C71" s="114"/>
      <c r="D71" s="114"/>
      <c r="E71" s="114"/>
    </row>
    <row r="72" spans="2:67" ht="18" customHeight="1" x14ac:dyDescent="0.25">
      <c r="B72" s="101" t="s">
        <v>258</v>
      </c>
      <c r="C72" s="114"/>
      <c r="D72" s="114"/>
      <c r="E72" s="114"/>
    </row>
    <row r="73" spans="2:67" ht="18" customHeight="1" x14ac:dyDescent="0.25">
      <c r="C73" s="113" t="str">
        <f>$D$29</f>
        <v>Budget Price Projections</v>
      </c>
      <c r="D73" s="114"/>
      <c r="E73" s="114"/>
    </row>
    <row r="74" spans="2:67" ht="18" customHeight="1" x14ac:dyDescent="0.25">
      <c r="C74" s="114"/>
      <c r="D74" s="114" t="s">
        <v>245</v>
      </c>
      <c r="E74" s="114"/>
      <c r="G74" s="128">
        <f>G77*1000/G$7</f>
        <v>480.53392658509455</v>
      </c>
      <c r="H74" s="128">
        <f t="shared" ref="H74:Y74" si="497">H77*1000/H$7</f>
        <v>480.26460859977948</v>
      </c>
      <c r="I74" s="128">
        <f t="shared" si="497"/>
        <v>481.05147864184011</v>
      </c>
      <c r="J74" s="128">
        <f t="shared" si="497"/>
        <v>482.09036472509524</v>
      </c>
      <c r="K74" s="128">
        <f t="shared" si="497"/>
        <v>481.81327576902322</v>
      </c>
      <c r="L74" s="128">
        <f t="shared" si="497"/>
        <v>481.02618920363443</v>
      </c>
      <c r="M74" s="128">
        <f t="shared" si="497"/>
        <v>480.25410269984121</v>
      </c>
      <c r="N74" s="128">
        <f t="shared" si="497"/>
        <v>481.26315789473682</v>
      </c>
      <c r="O74" s="128">
        <f t="shared" si="497"/>
        <v>480.50052137643377</v>
      </c>
      <c r="P74" s="128">
        <f t="shared" si="497"/>
        <v>480.49663735126745</v>
      </c>
      <c r="Q74" s="128">
        <f t="shared" si="497"/>
        <v>480.2462801436634</v>
      </c>
      <c r="R74" s="128">
        <f t="shared" si="497"/>
        <v>479.26829268292681</v>
      </c>
      <c r="S74" s="128"/>
      <c r="T74" s="128">
        <f t="shared" si="497"/>
        <v>480.61787421846265</v>
      </c>
      <c r="U74" s="128">
        <f t="shared" si="497"/>
        <v>481.63999280704911</v>
      </c>
      <c r="V74" s="128">
        <f t="shared" si="497"/>
        <v>480.67285789381464</v>
      </c>
      <c r="W74" s="128">
        <f t="shared" si="497"/>
        <v>480</v>
      </c>
      <c r="X74" s="128"/>
      <c r="Y74" s="128">
        <f t="shared" si="497"/>
        <v>480.72353254123072</v>
      </c>
      <c r="AB74" s="129">
        <v>520</v>
      </c>
      <c r="AC74" s="129">
        <v>520</v>
      </c>
      <c r="AD74" s="129">
        <v>520</v>
      </c>
      <c r="AE74" s="129">
        <v>520</v>
      </c>
      <c r="AF74" s="129">
        <v>520</v>
      </c>
      <c r="AG74" s="129">
        <v>520</v>
      </c>
      <c r="AH74" s="129">
        <v>520</v>
      </c>
      <c r="AI74" s="129">
        <v>520</v>
      </c>
      <c r="AJ74" s="129">
        <v>520</v>
      </c>
      <c r="AK74" s="129">
        <v>520</v>
      </c>
      <c r="AL74" s="129">
        <v>520</v>
      </c>
      <c r="AM74" s="129">
        <v>520</v>
      </c>
      <c r="AO74" s="128">
        <f>AO77*1000/AO$7</f>
        <v>519.99999999999989</v>
      </c>
      <c r="AP74" s="128">
        <f t="shared" ref="AP74:AT74" si="498">AP77*1000/AP$7</f>
        <v>520</v>
      </c>
      <c r="AQ74" s="128">
        <f t="shared" si="498"/>
        <v>519.99999999999989</v>
      </c>
      <c r="AR74" s="128">
        <f t="shared" si="498"/>
        <v>519.99999999999989</v>
      </c>
      <c r="AS74" s="128"/>
      <c r="AT74" s="128">
        <f t="shared" si="498"/>
        <v>519.99999999999989</v>
      </c>
      <c r="AW74" s="129">
        <v>560</v>
      </c>
      <c r="AX74" s="129">
        <v>560</v>
      </c>
      <c r="AY74" s="129">
        <v>560</v>
      </c>
      <c r="AZ74" s="129">
        <v>560</v>
      </c>
      <c r="BA74" s="129">
        <v>560</v>
      </c>
      <c r="BB74" s="129">
        <v>560</v>
      </c>
      <c r="BC74" s="129">
        <v>560</v>
      </c>
      <c r="BD74" s="129">
        <v>560</v>
      </c>
      <c r="BE74" s="129">
        <v>560</v>
      </c>
      <c r="BF74" s="129">
        <v>560</v>
      </c>
      <c r="BG74" s="129">
        <v>560</v>
      </c>
      <c r="BH74" s="129">
        <v>560</v>
      </c>
      <c r="BJ74" s="128">
        <f>BJ77*1000/BJ$7</f>
        <v>560</v>
      </c>
      <c r="BK74" s="128">
        <f t="shared" ref="BK74:BM74" si="499">BK77*1000/BK$7</f>
        <v>560</v>
      </c>
      <c r="BL74" s="128">
        <f t="shared" si="499"/>
        <v>560</v>
      </c>
      <c r="BM74" s="128">
        <f t="shared" si="499"/>
        <v>559.99999999999989</v>
      </c>
      <c r="BN74" s="128"/>
      <c r="BO74" s="128">
        <f t="shared" ref="BO74" si="500">BO77*1000/BO$7</f>
        <v>560</v>
      </c>
    </row>
    <row r="75" spans="2:67" ht="18" customHeight="1" x14ac:dyDescent="0.25">
      <c r="C75" s="114"/>
      <c r="D75" s="114"/>
      <c r="E75" s="118" t="s">
        <v>6</v>
      </c>
      <c r="G75" s="128"/>
      <c r="H75" s="128">
        <f>H74-G74</f>
        <v>-0.26931798531506956</v>
      </c>
      <c r="I75" s="128">
        <f t="shared" ref="I75" si="501">I74-H74</f>
        <v>0.78687004206062738</v>
      </c>
      <c r="J75" s="128">
        <f t="shared" ref="J75" si="502">J74-I74</f>
        <v>1.0388860832551359</v>
      </c>
      <c r="K75" s="128">
        <f t="shared" ref="K75" si="503">K74-J74</f>
        <v>-0.27708895607202066</v>
      </c>
      <c r="L75" s="128">
        <f t="shared" ref="L75" si="504">L74-K74</f>
        <v>-0.7870865653887904</v>
      </c>
      <c r="M75" s="128">
        <f t="shared" ref="M75" si="505">M74-L74</f>
        <v>-0.77208650379321853</v>
      </c>
      <c r="N75" s="128">
        <f t="shared" ref="N75" si="506">N74-M74</f>
        <v>1.009055194895609</v>
      </c>
      <c r="O75" s="128">
        <f t="shared" ref="O75" si="507">O74-N74</f>
        <v>-0.76263651830305434</v>
      </c>
      <c r="P75" s="128">
        <f t="shared" ref="P75" si="508">P74-O74</f>
        <v>-3.8840251663145864E-3</v>
      </c>
      <c r="Q75" s="128">
        <f t="shared" ref="Q75" si="509">Q74-P74</f>
        <v>-0.25035720760405411</v>
      </c>
      <c r="R75" s="128">
        <f t="shared" ref="R75" si="510">R74-Q74</f>
        <v>-0.97798746073658549</v>
      </c>
      <c r="S75" s="128"/>
      <c r="T75" s="128"/>
      <c r="U75" s="128"/>
      <c r="V75" s="128"/>
      <c r="W75" s="128"/>
      <c r="X75" s="128"/>
      <c r="Y75" s="128"/>
      <c r="AB75" s="130">
        <f>AB74-R74</f>
        <v>40.731707317073187</v>
      </c>
      <c r="AC75" s="128">
        <f>AC74-AB74</f>
        <v>0</v>
      </c>
      <c r="AD75" s="128">
        <f t="shared" ref="AD75:AM75" si="511">AD74-AC74</f>
        <v>0</v>
      </c>
      <c r="AE75" s="128">
        <f t="shared" si="511"/>
        <v>0</v>
      </c>
      <c r="AF75" s="128">
        <f t="shared" si="511"/>
        <v>0</v>
      </c>
      <c r="AG75" s="128">
        <f t="shared" si="511"/>
        <v>0</v>
      </c>
      <c r="AH75" s="128">
        <f t="shared" si="511"/>
        <v>0</v>
      </c>
      <c r="AI75" s="128">
        <f t="shared" si="511"/>
        <v>0</v>
      </c>
      <c r="AJ75" s="128">
        <f t="shared" si="511"/>
        <v>0</v>
      </c>
      <c r="AK75" s="128">
        <f t="shared" si="511"/>
        <v>0</v>
      </c>
      <c r="AL75" s="128">
        <f t="shared" si="511"/>
        <v>0</v>
      </c>
      <c r="AM75" s="128">
        <f t="shared" si="511"/>
        <v>0</v>
      </c>
      <c r="AO75" s="128"/>
      <c r="AP75" s="128"/>
      <c r="AQ75" s="128"/>
      <c r="AR75" s="128"/>
      <c r="AS75" s="128"/>
      <c r="AT75" s="128"/>
      <c r="AW75" s="130">
        <f>AW74-AM74</f>
        <v>40</v>
      </c>
      <c r="AX75" s="128">
        <f>AX74-AW74</f>
        <v>0</v>
      </c>
      <c r="AY75" s="128">
        <f t="shared" ref="AY75" si="512">AY74-AX74</f>
        <v>0</v>
      </c>
      <c r="AZ75" s="128">
        <f t="shared" ref="AZ75" si="513">AZ74-AY74</f>
        <v>0</v>
      </c>
      <c r="BA75" s="128">
        <f t="shared" ref="BA75" si="514">BA74-AZ74</f>
        <v>0</v>
      </c>
      <c r="BB75" s="128">
        <f t="shared" ref="BB75" si="515">BB74-BA74</f>
        <v>0</v>
      </c>
      <c r="BC75" s="128">
        <f t="shared" ref="BC75" si="516">BC74-BB74</f>
        <v>0</v>
      </c>
      <c r="BD75" s="128">
        <f t="shared" ref="BD75" si="517">BD74-BC74</f>
        <v>0</v>
      </c>
      <c r="BE75" s="128">
        <f t="shared" ref="BE75" si="518">BE74-BD74</f>
        <v>0</v>
      </c>
      <c r="BF75" s="128">
        <f t="shared" ref="BF75" si="519">BF74-BE74</f>
        <v>0</v>
      </c>
      <c r="BG75" s="128">
        <f t="shared" ref="BG75" si="520">BG74-BF74</f>
        <v>0</v>
      </c>
      <c r="BH75" s="128">
        <f t="shared" ref="BH75" si="521">BH74-BG74</f>
        <v>0</v>
      </c>
      <c r="BJ75" s="128"/>
      <c r="BK75" s="128"/>
      <c r="BL75" s="128"/>
      <c r="BM75" s="128"/>
      <c r="BN75" s="128"/>
      <c r="BO75" s="128"/>
    </row>
    <row r="76" spans="2:67" ht="18" customHeight="1" x14ac:dyDescent="0.25">
      <c r="C76" s="114"/>
      <c r="D76" s="114"/>
      <c r="E76" s="118" t="s">
        <v>5</v>
      </c>
      <c r="G76" s="124"/>
      <c r="H76" s="124"/>
      <c r="I76" s="124"/>
      <c r="J76" s="124"/>
      <c r="K76" s="124"/>
      <c r="L76" s="124"/>
      <c r="M76" s="124"/>
      <c r="N76" s="124"/>
      <c r="O76" s="124"/>
      <c r="P76" s="124"/>
      <c r="Q76" s="124"/>
      <c r="R76" s="124"/>
      <c r="T76" s="124"/>
      <c r="U76" s="124"/>
      <c r="V76" s="124"/>
      <c r="W76" s="124"/>
      <c r="Y76" s="124"/>
      <c r="AB76" s="123">
        <f>(AB74/G74)-1</f>
        <v>8.2129629629629664E-2</v>
      </c>
      <c r="AC76" s="123">
        <f t="shared" ref="AC76" si="522">(AC74/H74)-1</f>
        <v>8.2736455463728209E-2</v>
      </c>
      <c r="AD76" s="123">
        <f t="shared" ref="AD76" si="523">(AD74/I74)-1</f>
        <v>8.0965391621129257E-2</v>
      </c>
      <c r="AE76" s="123">
        <f t="shared" ref="AE76" si="524">(AE74/J74)-1</f>
        <v>7.8635953026197081E-2</v>
      </c>
      <c r="AF76" s="123">
        <f t="shared" ref="AF76" si="525">(AF74/K74)-1</f>
        <v>7.9256272401433625E-2</v>
      </c>
      <c r="AG76" s="123">
        <f t="shared" ref="AG76" si="526">(AG74/L74)-1</f>
        <v>8.1022222222222107E-2</v>
      </c>
      <c r="AH76" s="123">
        <f t="shared" ref="AH76" si="527">(AH74/M74)-1</f>
        <v>8.2760141093474404E-2</v>
      </c>
      <c r="AI76" s="123">
        <f t="shared" ref="AI76" si="528">(AI74/N74)-1</f>
        <v>8.0489938757655421E-2</v>
      </c>
      <c r="AJ76" s="123">
        <f t="shared" ref="AJ76" si="529">(AJ74/O74)-1</f>
        <v>8.2204861111111249E-2</v>
      </c>
      <c r="AK76" s="123">
        <f t="shared" ref="AK76" si="530">(AK74/P74)-1</f>
        <v>8.2213608957794948E-2</v>
      </c>
      <c r="AL76" s="123">
        <f t="shared" ref="AL76" si="531">(AL74/Q74)-1</f>
        <v>8.2777777777777839E-2</v>
      </c>
      <c r="AM76" s="123">
        <f t="shared" ref="AM76" si="532">(AM74/R74)-1</f>
        <v>8.4987277353689494E-2</v>
      </c>
      <c r="AN76" s="123"/>
      <c r="AO76" s="123">
        <f t="shared" ref="AO76" si="533">(AO74/T74)-1</f>
        <v>8.1940618304254587E-2</v>
      </c>
      <c r="AP76" s="123">
        <f t="shared" ref="AP76" si="534">(AP74/U74)-1</f>
        <v>7.9644563918757516E-2</v>
      </c>
      <c r="AQ76" s="123">
        <f t="shared" ref="AQ76" si="535">(AQ74/V74)-1</f>
        <v>8.1816856226304857E-2</v>
      </c>
      <c r="AR76" s="123">
        <f t="shared" ref="AR76" si="536">(AR74/W74)-1</f>
        <v>8.3333333333333037E-2</v>
      </c>
      <c r="AS76" s="123"/>
      <c r="AT76" s="123">
        <f t="shared" ref="AT76" si="537">(AT74/Y74)-1</f>
        <v>8.1702818356204521E-2</v>
      </c>
      <c r="AW76" s="124">
        <f>(AW74/AB74)-1</f>
        <v>7.6923076923076872E-2</v>
      </c>
      <c r="AX76" s="124">
        <f t="shared" ref="AX76" si="538">(AX74/AC74)-1</f>
        <v>7.6923076923076872E-2</v>
      </c>
      <c r="AY76" s="124">
        <f t="shared" ref="AY76" si="539">(AY74/AD74)-1</f>
        <v>7.6923076923076872E-2</v>
      </c>
      <c r="AZ76" s="124">
        <f t="shared" ref="AZ76" si="540">(AZ74/AE74)-1</f>
        <v>7.6923076923076872E-2</v>
      </c>
      <c r="BA76" s="124">
        <f t="shared" ref="BA76" si="541">(BA74/AF74)-1</f>
        <v>7.6923076923076872E-2</v>
      </c>
      <c r="BB76" s="124">
        <f t="shared" ref="BB76" si="542">(BB74/AG74)-1</f>
        <v>7.6923076923076872E-2</v>
      </c>
      <c r="BC76" s="124">
        <f t="shared" ref="BC76" si="543">(BC74/AH74)-1</f>
        <v>7.6923076923076872E-2</v>
      </c>
      <c r="BD76" s="124">
        <f t="shared" ref="BD76" si="544">(BD74/AI74)-1</f>
        <v>7.6923076923076872E-2</v>
      </c>
      <c r="BE76" s="124">
        <f t="shared" ref="BE76" si="545">(BE74/AJ74)-1</f>
        <v>7.6923076923076872E-2</v>
      </c>
      <c r="BF76" s="124">
        <f t="shared" ref="BF76" si="546">(BF74/AK74)-1</f>
        <v>7.6923076923076872E-2</v>
      </c>
      <c r="BG76" s="124">
        <f t="shared" ref="BG76" si="547">(BG74/AL74)-1</f>
        <v>7.6923076923076872E-2</v>
      </c>
      <c r="BH76" s="124">
        <f t="shared" ref="BH76" si="548">(BH74/AM74)-1</f>
        <v>7.6923076923076872E-2</v>
      </c>
      <c r="BJ76" s="123">
        <f t="shared" ref="BJ76" si="549">(BJ74/AO74)-1</f>
        <v>7.6923076923077094E-2</v>
      </c>
      <c r="BK76" s="123">
        <f t="shared" ref="BK76" si="550">(BK74/AP74)-1</f>
        <v>7.6923076923076872E-2</v>
      </c>
      <c r="BL76" s="123">
        <f t="shared" ref="BL76" si="551">(BL74/AQ74)-1</f>
        <v>7.6923076923077094E-2</v>
      </c>
      <c r="BM76" s="123">
        <f t="shared" ref="BM76" si="552">(BM74/AR74)-1</f>
        <v>7.6923076923076872E-2</v>
      </c>
      <c r="BN76" s="123"/>
      <c r="BO76" s="123">
        <f t="shared" ref="BO76" si="553">(BO74/AT74)-1</f>
        <v>7.6923076923077094E-2</v>
      </c>
    </row>
    <row r="77" spans="2:67" ht="18" customHeight="1" x14ac:dyDescent="0.25">
      <c r="C77" s="114"/>
      <c r="D77" s="114" t="s">
        <v>15</v>
      </c>
      <c r="E77" s="114"/>
      <c r="G77" s="115">
        <v>8640</v>
      </c>
      <c r="H77" s="115">
        <v>8712</v>
      </c>
      <c r="I77" s="115">
        <v>8784</v>
      </c>
      <c r="J77" s="115">
        <v>8856</v>
      </c>
      <c r="K77" s="115">
        <v>8928</v>
      </c>
      <c r="L77" s="115">
        <v>9000</v>
      </c>
      <c r="M77" s="115">
        <v>9072</v>
      </c>
      <c r="N77" s="115">
        <v>9144</v>
      </c>
      <c r="O77" s="115">
        <v>9216</v>
      </c>
      <c r="P77" s="115">
        <v>9288</v>
      </c>
      <c r="Q77" s="115">
        <v>9360</v>
      </c>
      <c r="R77" s="115">
        <v>9432</v>
      </c>
      <c r="T77" s="98">
        <f>SUM(G77:I77)</f>
        <v>26136</v>
      </c>
      <c r="U77" s="98">
        <f>SUM(J77:L77)</f>
        <v>26784</v>
      </c>
      <c r="V77" s="98">
        <f>SUM(M77:O77)</f>
        <v>27432</v>
      </c>
      <c r="W77" s="98">
        <f>SUM(P77:R77)</f>
        <v>28080</v>
      </c>
      <c r="X77" s="98"/>
      <c r="Y77" s="98">
        <f>SUM(G77:R77)</f>
        <v>108432</v>
      </c>
      <c r="AB77" s="98">
        <f>AB$7*AB74/1000</f>
        <v>10462.4</v>
      </c>
      <c r="AC77" s="98">
        <f t="shared" ref="AC77:AM77" si="554">AC$7*AC74/1000</f>
        <v>10394.799999999999</v>
      </c>
      <c r="AD77" s="98">
        <f t="shared" si="554"/>
        <v>10483.200000000001</v>
      </c>
      <c r="AE77" s="98">
        <f t="shared" si="554"/>
        <v>10488.4</v>
      </c>
      <c r="AF77" s="98">
        <f t="shared" si="554"/>
        <v>10524.8</v>
      </c>
      <c r="AG77" s="98">
        <f t="shared" si="554"/>
        <v>10566.4</v>
      </c>
      <c r="AH77" s="98">
        <f t="shared" si="554"/>
        <v>10618.4</v>
      </c>
      <c r="AI77" s="98">
        <f t="shared" si="554"/>
        <v>10670.4</v>
      </c>
      <c r="AJ77" s="98">
        <f t="shared" si="554"/>
        <v>10722.4</v>
      </c>
      <c r="AK77" s="98">
        <f t="shared" si="554"/>
        <v>10784.8</v>
      </c>
      <c r="AL77" s="98">
        <f t="shared" si="554"/>
        <v>10852.4</v>
      </c>
      <c r="AM77" s="98">
        <f t="shared" si="554"/>
        <v>10914.8</v>
      </c>
      <c r="AO77" s="98">
        <f>SUM(AB77:AD77)</f>
        <v>31340.399999999998</v>
      </c>
      <c r="AP77" s="98">
        <f>SUM(AE77:AG77)</f>
        <v>31579.599999999999</v>
      </c>
      <c r="AQ77" s="98">
        <f>SUM(AH77:AJ77)</f>
        <v>32011.199999999997</v>
      </c>
      <c r="AR77" s="98">
        <f>SUM(AK77:AM77)</f>
        <v>32551.999999999996</v>
      </c>
      <c r="AS77" s="98"/>
      <c r="AT77" s="98">
        <f>SUM(AB77:AM77)</f>
        <v>127483.19999999998</v>
      </c>
      <c r="AW77" s="98">
        <f>AW$7*AW74/1000</f>
        <v>11978.4</v>
      </c>
      <c r="AX77" s="98">
        <f t="shared" ref="AX77:BH77" si="555">AX$7*AX74/1000</f>
        <v>12023.2</v>
      </c>
      <c r="AY77" s="98">
        <f t="shared" si="555"/>
        <v>12040</v>
      </c>
      <c r="AZ77" s="98">
        <f t="shared" si="555"/>
        <v>12084.8</v>
      </c>
      <c r="BA77" s="98">
        <f t="shared" si="555"/>
        <v>12129.6</v>
      </c>
      <c r="BB77" s="98">
        <f t="shared" si="555"/>
        <v>12174.4</v>
      </c>
      <c r="BC77" s="98">
        <f t="shared" si="555"/>
        <v>12236</v>
      </c>
      <c r="BD77" s="98">
        <f t="shared" si="555"/>
        <v>12292</v>
      </c>
      <c r="BE77" s="98">
        <f t="shared" si="555"/>
        <v>12353.6</v>
      </c>
      <c r="BF77" s="98">
        <f t="shared" si="555"/>
        <v>12426.4</v>
      </c>
      <c r="BG77" s="98">
        <f t="shared" si="555"/>
        <v>12504.8</v>
      </c>
      <c r="BH77" s="98">
        <f t="shared" si="555"/>
        <v>12577.6</v>
      </c>
      <c r="BJ77" s="98">
        <f>SUM(AW77:AY77)</f>
        <v>36041.599999999999</v>
      </c>
      <c r="BK77" s="98">
        <f>SUM(AZ77:BB77)</f>
        <v>36388.800000000003</v>
      </c>
      <c r="BL77" s="98">
        <f>SUM(BC77:BE77)</f>
        <v>36881.599999999999</v>
      </c>
      <c r="BM77" s="98">
        <f>SUM(BF77:BH77)</f>
        <v>37508.799999999996</v>
      </c>
      <c r="BN77" s="98"/>
      <c r="BO77" s="98">
        <f>SUM(AW77:BH77)</f>
        <v>146820.79999999999</v>
      </c>
    </row>
    <row r="78" spans="2:67" ht="18" customHeight="1" x14ac:dyDescent="0.25">
      <c r="C78" s="114"/>
      <c r="D78" s="114"/>
      <c r="E78" s="118" t="s">
        <v>5</v>
      </c>
      <c r="G78" s="124"/>
      <c r="H78" s="124"/>
      <c r="I78" s="124"/>
      <c r="J78" s="124"/>
      <c r="K78" s="124"/>
      <c r="L78" s="124"/>
      <c r="M78" s="124"/>
      <c r="N78" s="124"/>
      <c r="O78" s="124"/>
      <c r="P78" s="124"/>
      <c r="Q78" s="124"/>
      <c r="R78" s="124"/>
      <c r="T78" s="124"/>
      <c r="U78" s="124"/>
      <c r="V78" s="124"/>
      <c r="W78" s="124"/>
      <c r="Y78" s="124"/>
      <c r="AB78" s="123">
        <f>(AB77/G77)-1</f>
        <v>0.21092592592592596</v>
      </c>
      <c r="AC78" s="123">
        <f t="shared" ref="AC78" si="556">(AC77/H77)-1</f>
        <v>0.19315886134067939</v>
      </c>
      <c r="AD78" s="123">
        <f t="shared" ref="AD78" si="557">(AD77/I77)-1</f>
        <v>0.19344262295081971</v>
      </c>
      <c r="AE78" s="123">
        <f t="shared" ref="AE78" si="558">(AE77/J77)-1</f>
        <v>0.18432700993676598</v>
      </c>
      <c r="AF78" s="123">
        <f t="shared" ref="AF78" si="559">(AF77/K77)-1</f>
        <v>0.17885304659498202</v>
      </c>
      <c r="AG78" s="123">
        <f t="shared" ref="AG78" si="560">(AG77/L77)-1</f>
        <v>0.17404444444444445</v>
      </c>
      <c r="AH78" s="123">
        <f t="shared" ref="AH78" si="561">(AH77/M77)-1</f>
        <v>0.17045855379188701</v>
      </c>
      <c r="AI78" s="123">
        <f t="shared" ref="AI78" si="562">(AI77/N77)-1</f>
        <v>0.16692913385826769</v>
      </c>
      <c r="AJ78" s="123">
        <f t="shared" ref="AJ78" si="563">(AJ77/O77)-1</f>
        <v>0.16345486111111107</v>
      </c>
      <c r="AK78" s="123">
        <f t="shared" ref="AK78" si="564">(AK77/P77)-1</f>
        <v>0.16115417743324723</v>
      </c>
      <c r="AL78" s="123">
        <f t="shared" ref="AL78" si="565">(AL77/Q77)-1</f>
        <v>0.1594444444444445</v>
      </c>
      <c r="AM78" s="123">
        <f t="shared" ref="AM78" si="566">(AM77/R77)-1</f>
        <v>0.15720949957591168</v>
      </c>
      <c r="AN78" s="123"/>
      <c r="AO78" s="123">
        <f t="shared" ref="AO78" si="567">(AO77/T77)-1</f>
        <v>0.19912764003673078</v>
      </c>
      <c r="AP78" s="123">
        <f t="shared" ref="AP78" si="568">(AP77/U77)-1</f>
        <v>0.17904719235364386</v>
      </c>
      <c r="AQ78" s="123">
        <f t="shared" ref="AQ78" si="569">(AQ77/V77)-1</f>
        <v>0.16692913385826769</v>
      </c>
      <c r="AR78" s="123">
        <f t="shared" ref="AR78" si="570">(AR77/W77)-1</f>
        <v>0.15925925925925921</v>
      </c>
      <c r="AS78" s="123"/>
      <c r="AT78" s="123">
        <f t="shared" ref="AT78" si="571">(AT77/Y77)-1</f>
        <v>0.17569721115537829</v>
      </c>
      <c r="AW78" s="124">
        <f>(AW77/AB77)-1</f>
        <v>0.14489983177855947</v>
      </c>
      <c r="AX78" s="124">
        <f t="shared" ref="AX78" si="572">(AX77/AC77)-1</f>
        <v>0.15665525070227426</v>
      </c>
      <c r="AY78" s="124">
        <f t="shared" ref="AY78" si="573">(AY77/AD77)-1</f>
        <v>0.14850427350427342</v>
      </c>
      <c r="AZ78" s="124">
        <f t="shared" ref="AZ78" si="574">(AZ77/AE77)-1</f>
        <v>0.15220624690133855</v>
      </c>
      <c r="BA78" s="124">
        <f t="shared" ref="BA78" si="575">(BA77/AF77)-1</f>
        <v>0.15247795682578302</v>
      </c>
      <c r="BB78" s="124">
        <f t="shared" ref="BB78" si="576">(BB77/AG77)-1</f>
        <v>0.15218049666868572</v>
      </c>
      <c r="BC78" s="124">
        <f t="shared" ref="BC78" si="577">(BC77/AH77)-1</f>
        <v>0.15233933549310641</v>
      </c>
      <c r="BD78" s="124">
        <f t="shared" ref="BD78" si="578">(BD77/AI77)-1</f>
        <v>0.15197180986654679</v>
      </c>
      <c r="BE78" s="124">
        <f t="shared" ref="BE78" si="579">(BE77/AJ77)-1</f>
        <v>0.15213012012236082</v>
      </c>
      <c r="BF78" s="124">
        <f t="shared" ref="BF78" si="580">(BF77/AK77)-1</f>
        <v>0.1522142274311995</v>
      </c>
      <c r="BG78" s="124">
        <f t="shared" ref="BG78" si="581">(BG77/AL77)-1</f>
        <v>0.15226125096752785</v>
      </c>
      <c r="BH78" s="124">
        <f t="shared" ref="BH78" si="582">(BH77/AM77)-1</f>
        <v>0.15234360684575088</v>
      </c>
      <c r="BJ78" s="123">
        <f t="shared" ref="BJ78" si="583">(BJ77/AO77)-1</f>
        <v>0.15000446707763793</v>
      </c>
      <c r="BK78" s="123">
        <f t="shared" ref="BK78" si="584">(BK77/AP77)-1</f>
        <v>0.15228818604415517</v>
      </c>
      <c r="BL78" s="123">
        <f t="shared" ref="BL78" si="585">(BL77/AQ77)-1</f>
        <v>0.15214674863797684</v>
      </c>
      <c r="BM78" s="123">
        <f t="shared" ref="BM78" si="586">(BM77/AR77)-1</f>
        <v>0.15227328581961164</v>
      </c>
      <c r="BN78" s="123"/>
      <c r="BO78" s="123">
        <f t="shared" ref="BO78" si="587">(BO77/AT77)-1</f>
        <v>0.15168743803105045</v>
      </c>
    </row>
    <row r="79" spans="2:67" ht="18" customHeight="1" x14ac:dyDescent="0.25">
      <c r="C79" s="114"/>
      <c r="D79" s="114"/>
      <c r="E79" s="114"/>
    </row>
    <row r="80" spans="2:67" ht="18" customHeight="1" x14ac:dyDescent="0.25">
      <c r="C80" s="113" t="str">
        <f>$D$30</f>
        <v>April Price Forecast</v>
      </c>
      <c r="D80" s="114"/>
      <c r="E80" s="114"/>
    </row>
    <row r="81" spans="2:67" ht="18" customHeight="1" x14ac:dyDescent="0.25">
      <c r="C81" s="114"/>
      <c r="D81" s="114" t="s">
        <v>245</v>
      </c>
      <c r="E81" s="114"/>
      <c r="G81" s="128">
        <f>G84*1000/G$7</f>
        <v>480.53392658509455</v>
      </c>
      <c r="H81" s="128">
        <f t="shared" ref="H81:Y81" si="588">H84*1000/H$7</f>
        <v>480.26460859977948</v>
      </c>
      <c r="I81" s="128">
        <f t="shared" si="588"/>
        <v>481.05147864184011</v>
      </c>
      <c r="J81" s="128">
        <f t="shared" si="588"/>
        <v>482.09036472509524</v>
      </c>
      <c r="K81" s="128">
        <f t="shared" si="588"/>
        <v>481.81327576902322</v>
      </c>
      <c r="L81" s="128">
        <f t="shared" si="588"/>
        <v>481.02618920363443</v>
      </c>
      <c r="M81" s="128">
        <f t="shared" si="588"/>
        <v>480.25410269984121</v>
      </c>
      <c r="N81" s="128">
        <f t="shared" si="588"/>
        <v>481.26315789473682</v>
      </c>
      <c r="O81" s="128">
        <f t="shared" si="588"/>
        <v>480.50052137643377</v>
      </c>
      <c r="P81" s="128">
        <f t="shared" si="588"/>
        <v>480.49663735126745</v>
      </c>
      <c r="Q81" s="128">
        <f t="shared" si="588"/>
        <v>480.2462801436634</v>
      </c>
      <c r="R81" s="128">
        <f t="shared" si="588"/>
        <v>479.26829268292681</v>
      </c>
      <c r="S81" s="128"/>
      <c r="T81" s="128">
        <f t="shared" si="588"/>
        <v>480.61787421846265</v>
      </c>
      <c r="U81" s="128">
        <f t="shared" si="588"/>
        <v>481.63999280704911</v>
      </c>
      <c r="V81" s="128">
        <f t="shared" si="588"/>
        <v>480.67285789381464</v>
      </c>
      <c r="W81" s="128">
        <f t="shared" si="588"/>
        <v>480</v>
      </c>
      <c r="X81" s="128"/>
      <c r="Y81" s="128">
        <f t="shared" si="588"/>
        <v>480.72353254123072</v>
      </c>
      <c r="AB81" s="128">
        <f>AB84*1000/AB$7</f>
        <v>516.94831013916496</v>
      </c>
      <c r="AC81" s="128">
        <f t="shared" ref="AC81:AD81" si="589">AC84*1000/AC$7</f>
        <v>526.36318159079542</v>
      </c>
      <c r="AD81" s="128">
        <f t="shared" si="589"/>
        <v>518.45238095238096</v>
      </c>
      <c r="AE81" s="129">
        <v>520</v>
      </c>
      <c r="AF81" s="129">
        <v>520</v>
      </c>
      <c r="AG81" s="129">
        <v>520</v>
      </c>
      <c r="AH81" s="129">
        <v>520</v>
      </c>
      <c r="AI81" s="129">
        <v>520</v>
      </c>
      <c r="AJ81" s="129">
        <v>520</v>
      </c>
      <c r="AK81" s="129">
        <v>520</v>
      </c>
      <c r="AL81" s="129">
        <v>520</v>
      </c>
      <c r="AM81" s="129">
        <v>520</v>
      </c>
      <c r="AO81" s="128">
        <f>AO84*1000/AO$7</f>
        <v>520.5740832918533</v>
      </c>
      <c r="AP81" s="128">
        <f t="shared" ref="AP81:AR81" si="590">AP84*1000/AP$7</f>
        <v>520</v>
      </c>
      <c r="AQ81" s="128">
        <f t="shared" si="590"/>
        <v>519.99999999999989</v>
      </c>
      <c r="AR81" s="128">
        <f t="shared" si="590"/>
        <v>519.99999999999989</v>
      </c>
      <c r="AS81" s="128"/>
      <c r="AT81" s="128">
        <f t="shared" ref="AT81" si="591">AT84*1000/AT$7</f>
        <v>520.14113232174896</v>
      </c>
      <c r="AW81" s="129">
        <v>560</v>
      </c>
      <c r="AX81" s="129">
        <v>560</v>
      </c>
      <c r="AY81" s="129">
        <v>560</v>
      </c>
      <c r="AZ81" s="129">
        <v>560</v>
      </c>
      <c r="BA81" s="129">
        <v>560</v>
      </c>
      <c r="BB81" s="129">
        <v>560</v>
      </c>
      <c r="BC81" s="129">
        <v>560</v>
      </c>
      <c r="BD81" s="129">
        <v>560</v>
      </c>
      <c r="BE81" s="129">
        <v>560</v>
      </c>
      <c r="BF81" s="129">
        <v>560</v>
      </c>
      <c r="BG81" s="129">
        <v>560</v>
      </c>
      <c r="BH81" s="129">
        <v>560</v>
      </c>
      <c r="BJ81" s="128">
        <f>BJ84*1000/BJ$7</f>
        <v>560</v>
      </c>
      <c r="BK81" s="128">
        <f t="shared" ref="BK81:BM81" si="592">BK84*1000/BK$7</f>
        <v>560</v>
      </c>
      <c r="BL81" s="128">
        <f t="shared" si="592"/>
        <v>560</v>
      </c>
      <c r="BM81" s="128">
        <f t="shared" si="592"/>
        <v>559.99999999999989</v>
      </c>
      <c r="BN81" s="128"/>
      <c r="BO81" s="128">
        <f t="shared" ref="BO81" si="593">BO84*1000/BO$7</f>
        <v>560</v>
      </c>
    </row>
    <row r="82" spans="2:67" ht="18" customHeight="1" x14ac:dyDescent="0.25">
      <c r="C82" s="114"/>
      <c r="D82" s="114"/>
      <c r="E82" s="118" t="s">
        <v>6</v>
      </c>
      <c r="G82" s="128"/>
      <c r="H82" s="128">
        <f>H81-G81</f>
        <v>-0.26931798531506956</v>
      </c>
      <c r="I82" s="128">
        <f t="shared" ref="I82" si="594">I81-H81</f>
        <v>0.78687004206062738</v>
      </c>
      <c r="J82" s="128">
        <f t="shared" ref="J82" si="595">J81-I81</f>
        <v>1.0388860832551359</v>
      </c>
      <c r="K82" s="128">
        <f t="shared" ref="K82" si="596">K81-J81</f>
        <v>-0.27708895607202066</v>
      </c>
      <c r="L82" s="128">
        <f t="shared" ref="L82" si="597">L81-K81</f>
        <v>-0.7870865653887904</v>
      </c>
      <c r="M82" s="128">
        <f t="shared" ref="M82" si="598">M81-L81</f>
        <v>-0.77208650379321853</v>
      </c>
      <c r="N82" s="128">
        <f t="shared" ref="N82" si="599">N81-M81</f>
        <v>1.009055194895609</v>
      </c>
      <c r="O82" s="128">
        <f t="shared" ref="O82" si="600">O81-N81</f>
        <v>-0.76263651830305434</v>
      </c>
      <c r="P82" s="128">
        <f t="shared" ref="P82" si="601">P81-O81</f>
        <v>-3.8840251663145864E-3</v>
      </c>
      <c r="Q82" s="128">
        <f t="shared" ref="Q82" si="602">Q81-P81</f>
        <v>-0.25035720760405411</v>
      </c>
      <c r="R82" s="128">
        <f t="shared" ref="R82" si="603">R81-Q81</f>
        <v>-0.97798746073658549</v>
      </c>
      <c r="S82" s="128"/>
      <c r="T82" s="128"/>
      <c r="U82" s="128"/>
      <c r="V82" s="128"/>
      <c r="W82" s="128"/>
      <c r="X82" s="128"/>
      <c r="Y82" s="128"/>
      <c r="AB82" s="130">
        <f>AB81-R81</f>
        <v>37.680017456238147</v>
      </c>
      <c r="AC82" s="131">
        <f t="shared" ref="AC82" si="604">AC81-AB81</f>
        <v>9.4148714516304608</v>
      </c>
      <c r="AD82" s="131">
        <f t="shared" ref="AD82" si="605">AD81-AC81</f>
        <v>-7.9108006384144574</v>
      </c>
      <c r="AE82" s="131">
        <f t="shared" ref="AE82" si="606">AE81-AD81</f>
        <v>1.5476190476190368</v>
      </c>
      <c r="AF82" s="131">
        <f t="shared" ref="AF82" si="607">AF81-AE81</f>
        <v>0</v>
      </c>
      <c r="AG82" s="131">
        <f t="shared" ref="AG82" si="608">AG81-AF81</f>
        <v>0</v>
      </c>
      <c r="AH82" s="131">
        <f t="shared" ref="AH82" si="609">AH81-AG81</f>
        <v>0</v>
      </c>
      <c r="AI82" s="131">
        <f t="shared" ref="AI82" si="610">AI81-AH81</f>
        <v>0</v>
      </c>
      <c r="AJ82" s="131">
        <f t="shared" ref="AJ82" si="611">AJ81-AI81</f>
        <v>0</v>
      </c>
      <c r="AK82" s="131">
        <f t="shared" ref="AK82" si="612">AK81-AJ81</f>
        <v>0</v>
      </c>
      <c r="AL82" s="131">
        <f t="shared" ref="AL82" si="613">AL81-AK81</f>
        <v>0</v>
      </c>
      <c r="AM82" s="131">
        <f t="shared" ref="AM82" si="614">AM81-AL81</f>
        <v>0</v>
      </c>
      <c r="AO82" s="128"/>
      <c r="AP82" s="128"/>
      <c r="AQ82" s="128"/>
      <c r="AR82" s="128"/>
      <c r="AS82" s="128"/>
      <c r="AT82" s="128"/>
      <c r="AW82" s="130">
        <f>AW81-AM81</f>
        <v>40</v>
      </c>
      <c r="AX82" s="131">
        <f t="shared" ref="AX82" si="615">AX81-AW81</f>
        <v>0</v>
      </c>
      <c r="AY82" s="131">
        <f t="shared" ref="AY82" si="616">AY81-AX81</f>
        <v>0</v>
      </c>
      <c r="AZ82" s="131">
        <f t="shared" ref="AZ82" si="617">AZ81-AY81</f>
        <v>0</v>
      </c>
      <c r="BA82" s="131">
        <f t="shared" ref="BA82" si="618">BA81-AZ81</f>
        <v>0</v>
      </c>
      <c r="BB82" s="131">
        <f t="shared" ref="BB82" si="619">BB81-BA81</f>
        <v>0</v>
      </c>
      <c r="BC82" s="131">
        <f t="shared" ref="BC82" si="620">BC81-BB81</f>
        <v>0</v>
      </c>
      <c r="BD82" s="131">
        <f t="shared" ref="BD82" si="621">BD81-BC81</f>
        <v>0</v>
      </c>
      <c r="BE82" s="131">
        <f t="shared" ref="BE82" si="622">BE81-BD81</f>
        <v>0</v>
      </c>
      <c r="BF82" s="131">
        <f t="shared" ref="BF82" si="623">BF81-BE81</f>
        <v>0</v>
      </c>
      <c r="BG82" s="131">
        <f t="shared" ref="BG82" si="624">BG81-BF81</f>
        <v>0</v>
      </c>
      <c r="BH82" s="131">
        <f t="shared" ref="BH82" si="625">BH81-BG81</f>
        <v>0</v>
      </c>
      <c r="BJ82" s="128"/>
      <c r="BK82" s="128"/>
      <c r="BL82" s="128"/>
      <c r="BM82" s="128"/>
      <c r="BN82" s="128"/>
      <c r="BO82" s="128"/>
    </row>
    <row r="83" spans="2:67" ht="18" customHeight="1" x14ac:dyDescent="0.25">
      <c r="C83" s="114"/>
      <c r="D83" s="114"/>
      <c r="E83" s="118" t="s">
        <v>5</v>
      </c>
      <c r="G83" s="124"/>
      <c r="H83" s="124"/>
      <c r="I83" s="124"/>
      <c r="J83" s="124"/>
      <c r="K83" s="124"/>
      <c r="L83" s="124"/>
      <c r="M83" s="124"/>
      <c r="N83" s="124"/>
      <c r="O83" s="124"/>
      <c r="P83" s="124"/>
      <c r="Q83" s="124"/>
      <c r="R83" s="124"/>
      <c r="T83" s="124"/>
      <c r="U83" s="124"/>
      <c r="V83" s="124"/>
      <c r="W83" s="124"/>
      <c r="Y83" s="124"/>
      <c r="AB83" s="123">
        <f>(AB81/G81)-1</f>
        <v>7.5779006516456748E-2</v>
      </c>
      <c r="AC83" s="123">
        <f t="shared" ref="AC83" si="626">(AC81/H81)-1</f>
        <v>9.5985779850439545E-2</v>
      </c>
      <c r="AD83" s="123">
        <f t="shared" ref="AD83" si="627">(AD81/I81)-1</f>
        <v>7.7748232717494981E-2</v>
      </c>
      <c r="AE83" s="123">
        <f t="shared" ref="AE83" si="628">(AE81/J81)-1</f>
        <v>7.8635953026197081E-2</v>
      </c>
      <c r="AF83" s="123">
        <f t="shared" ref="AF83" si="629">(AF81/K81)-1</f>
        <v>7.9256272401433625E-2</v>
      </c>
      <c r="AG83" s="123">
        <f t="shared" ref="AG83" si="630">(AG81/L81)-1</f>
        <v>8.1022222222222107E-2</v>
      </c>
      <c r="AH83" s="123">
        <f t="shared" ref="AH83" si="631">(AH81/M81)-1</f>
        <v>8.2760141093474404E-2</v>
      </c>
      <c r="AI83" s="123">
        <f t="shared" ref="AI83" si="632">(AI81/N81)-1</f>
        <v>8.0489938757655421E-2</v>
      </c>
      <c r="AJ83" s="123">
        <f t="shared" ref="AJ83" si="633">(AJ81/O81)-1</f>
        <v>8.2204861111111249E-2</v>
      </c>
      <c r="AK83" s="123">
        <f t="shared" ref="AK83" si="634">(AK81/P81)-1</f>
        <v>8.2213608957794948E-2</v>
      </c>
      <c r="AL83" s="123">
        <f t="shared" ref="AL83" si="635">(AL81/Q81)-1</f>
        <v>8.2777777777777839E-2</v>
      </c>
      <c r="AM83" s="123">
        <f t="shared" ref="AM83" si="636">(AM81/R81)-1</f>
        <v>8.4987277353689494E-2</v>
      </c>
      <c r="AN83" s="123"/>
      <c r="AO83" s="123">
        <f t="shared" ref="AO83" si="637">(AO81/T81)-1</f>
        <v>8.3135087596073687E-2</v>
      </c>
      <c r="AP83" s="123">
        <f t="shared" ref="AP83" si="638">(AP81/U81)-1</f>
        <v>7.9644563918757516E-2</v>
      </c>
      <c r="AQ83" s="123">
        <f t="shared" ref="AQ83" si="639">(AQ81/V81)-1</f>
        <v>8.1816856226304857E-2</v>
      </c>
      <c r="AR83" s="123">
        <f t="shared" ref="AR83" si="640">(AR81/W81)-1</f>
        <v>8.3333333333333037E-2</v>
      </c>
      <c r="AS83" s="123"/>
      <c r="AT83" s="123">
        <f t="shared" ref="AT83" si="641">(AT81/Y81)-1</f>
        <v>8.1996401491198911E-2</v>
      </c>
      <c r="AW83" s="124">
        <f>(AW81/AB81)-1</f>
        <v>8.3280453802519139E-2</v>
      </c>
      <c r="AX83" s="124">
        <f t="shared" ref="AX83" si="642">(AX81/AC81)-1</f>
        <v>6.3904200722296078E-2</v>
      </c>
      <c r="AY83" s="124">
        <f t="shared" ref="AY83" si="643">(AY81/AD81)-1</f>
        <v>8.0137772675086039E-2</v>
      </c>
      <c r="AZ83" s="124">
        <f t="shared" ref="AZ83" si="644">(AZ81/AE81)-1</f>
        <v>7.6923076923076872E-2</v>
      </c>
      <c r="BA83" s="124">
        <f t="shared" ref="BA83" si="645">(BA81/AF81)-1</f>
        <v>7.6923076923076872E-2</v>
      </c>
      <c r="BB83" s="124">
        <f t="shared" ref="BB83" si="646">(BB81/AG81)-1</f>
        <v>7.6923076923076872E-2</v>
      </c>
      <c r="BC83" s="124">
        <f t="shared" ref="BC83" si="647">(BC81/AH81)-1</f>
        <v>7.6923076923076872E-2</v>
      </c>
      <c r="BD83" s="124">
        <f t="shared" ref="BD83" si="648">(BD81/AI81)-1</f>
        <v>7.6923076923076872E-2</v>
      </c>
      <c r="BE83" s="124">
        <f t="shared" ref="BE83" si="649">(BE81/AJ81)-1</f>
        <v>7.6923076923076872E-2</v>
      </c>
      <c r="BF83" s="124">
        <f t="shared" ref="BF83" si="650">(BF81/AK81)-1</f>
        <v>7.6923076923076872E-2</v>
      </c>
      <c r="BG83" s="124">
        <f t="shared" ref="BG83" si="651">(BG81/AL81)-1</f>
        <v>7.6923076923076872E-2</v>
      </c>
      <c r="BH83" s="124">
        <f t="shared" ref="BH83" si="652">(BH81/AM81)-1</f>
        <v>7.6923076923076872E-2</v>
      </c>
      <c r="BJ83" s="123">
        <f t="shared" ref="BJ83" si="653">(BJ81/AO81)-1</f>
        <v>7.5735458167330627E-2</v>
      </c>
      <c r="BK83" s="123">
        <f t="shared" ref="BK83" si="654">(BK81/AP81)-1</f>
        <v>7.6923076923076872E-2</v>
      </c>
      <c r="BL83" s="123">
        <f t="shared" ref="BL83" si="655">(BL81/AQ81)-1</f>
        <v>7.6923076923077094E-2</v>
      </c>
      <c r="BM83" s="123">
        <f t="shared" ref="BM83" si="656">(BM81/AR81)-1</f>
        <v>7.6923076923076872E-2</v>
      </c>
      <c r="BN83" s="123"/>
      <c r="BO83" s="123">
        <f t="shared" ref="BO83" si="657">(BO81/AT81)-1</f>
        <v>7.6630870356922953E-2</v>
      </c>
    </row>
    <row r="84" spans="2:67" ht="18" customHeight="1" x14ac:dyDescent="0.25">
      <c r="C84" s="114"/>
      <c r="D84" s="114" t="s">
        <v>15</v>
      </c>
      <c r="E84" s="114"/>
      <c r="G84" s="115">
        <v>8640</v>
      </c>
      <c r="H84" s="115">
        <v>8712</v>
      </c>
      <c r="I84" s="115">
        <v>8784</v>
      </c>
      <c r="J84" s="115">
        <v>8856</v>
      </c>
      <c r="K84" s="115">
        <v>8928</v>
      </c>
      <c r="L84" s="115">
        <v>9000</v>
      </c>
      <c r="M84" s="115">
        <v>9072</v>
      </c>
      <c r="N84" s="115">
        <v>9144</v>
      </c>
      <c r="O84" s="115">
        <v>9216</v>
      </c>
      <c r="P84" s="115">
        <v>9288</v>
      </c>
      <c r="Q84" s="115">
        <v>9360</v>
      </c>
      <c r="R84" s="115">
        <v>9432</v>
      </c>
      <c r="T84" s="98">
        <f>SUM(G84:I84)</f>
        <v>26136</v>
      </c>
      <c r="U84" s="98">
        <f>SUM(J84:L84)</f>
        <v>26784</v>
      </c>
      <c r="V84" s="98">
        <f>SUM(M84:O84)</f>
        <v>27432</v>
      </c>
      <c r="W84" s="98">
        <f>SUM(P84:R84)</f>
        <v>28080</v>
      </c>
      <c r="X84" s="98"/>
      <c r="Y84" s="98">
        <f>SUM(G84:R84)</f>
        <v>108432</v>
      </c>
      <c r="AB84" s="115">
        <v>10401</v>
      </c>
      <c r="AC84" s="115">
        <v>10522</v>
      </c>
      <c r="AD84" s="115">
        <v>10452</v>
      </c>
      <c r="AE84" s="98">
        <f t="shared" ref="AE84:AM84" si="658">AE$7*AE81/1000</f>
        <v>10488.4</v>
      </c>
      <c r="AF84" s="98">
        <f t="shared" si="658"/>
        <v>10524.8</v>
      </c>
      <c r="AG84" s="98">
        <f t="shared" si="658"/>
        <v>10566.4</v>
      </c>
      <c r="AH84" s="98">
        <f t="shared" si="658"/>
        <v>10618.4</v>
      </c>
      <c r="AI84" s="98">
        <f t="shared" si="658"/>
        <v>10670.4</v>
      </c>
      <c r="AJ84" s="98">
        <f t="shared" si="658"/>
        <v>10722.4</v>
      </c>
      <c r="AK84" s="98">
        <f t="shared" si="658"/>
        <v>10784.8</v>
      </c>
      <c r="AL84" s="98">
        <f t="shared" si="658"/>
        <v>10852.4</v>
      </c>
      <c r="AM84" s="98">
        <f t="shared" si="658"/>
        <v>10914.8</v>
      </c>
      <c r="AO84" s="98">
        <f>SUM(AB84:AD84)</f>
        <v>31375</v>
      </c>
      <c r="AP84" s="98">
        <f>SUM(AE84:AG84)</f>
        <v>31579.599999999999</v>
      </c>
      <c r="AQ84" s="98">
        <f>SUM(AH84:AJ84)</f>
        <v>32011.199999999997</v>
      </c>
      <c r="AR84" s="98">
        <f>SUM(AK84:AM84)</f>
        <v>32551.999999999996</v>
      </c>
      <c r="AS84" s="98"/>
      <c r="AT84" s="98">
        <f>SUM(AB84:AM84)</f>
        <v>127517.79999999999</v>
      </c>
      <c r="AW84" s="98">
        <f>AW$7*AW81/1000</f>
        <v>11978.4</v>
      </c>
      <c r="AX84" s="98">
        <f t="shared" ref="AX84:BH84" si="659">AX$7*AX81/1000</f>
        <v>12023.2</v>
      </c>
      <c r="AY84" s="98">
        <f t="shared" si="659"/>
        <v>12040</v>
      </c>
      <c r="AZ84" s="98">
        <f t="shared" si="659"/>
        <v>12084.8</v>
      </c>
      <c r="BA84" s="98">
        <f t="shared" si="659"/>
        <v>12129.6</v>
      </c>
      <c r="BB84" s="98">
        <f t="shared" si="659"/>
        <v>12174.4</v>
      </c>
      <c r="BC84" s="98">
        <f t="shared" si="659"/>
        <v>12236</v>
      </c>
      <c r="BD84" s="98">
        <f t="shared" si="659"/>
        <v>12292</v>
      </c>
      <c r="BE84" s="98">
        <f t="shared" si="659"/>
        <v>12353.6</v>
      </c>
      <c r="BF84" s="98">
        <f t="shared" si="659"/>
        <v>12426.4</v>
      </c>
      <c r="BG84" s="98">
        <f t="shared" si="659"/>
        <v>12504.8</v>
      </c>
      <c r="BH84" s="98">
        <f t="shared" si="659"/>
        <v>12577.6</v>
      </c>
      <c r="BJ84" s="98">
        <f>SUM(AW84:AY84)</f>
        <v>36041.599999999999</v>
      </c>
      <c r="BK84" s="98">
        <f>SUM(AZ84:BB84)</f>
        <v>36388.800000000003</v>
      </c>
      <c r="BL84" s="98">
        <f>SUM(BC84:BE84)</f>
        <v>36881.599999999999</v>
      </c>
      <c r="BM84" s="98">
        <f>SUM(BF84:BH84)</f>
        <v>37508.799999999996</v>
      </c>
      <c r="BN84" s="98"/>
      <c r="BO84" s="98">
        <f>SUM(AW84:BH84)</f>
        <v>146820.79999999999</v>
      </c>
    </row>
    <row r="85" spans="2:67" ht="18" customHeight="1" x14ac:dyDescent="0.25">
      <c r="C85" s="114"/>
      <c r="D85" s="114"/>
      <c r="E85" s="118" t="s">
        <v>5</v>
      </c>
      <c r="G85" s="124"/>
      <c r="H85" s="124"/>
      <c r="I85" s="124"/>
      <c r="J85" s="124"/>
      <c r="K85" s="124"/>
      <c r="L85" s="124"/>
      <c r="M85" s="124"/>
      <c r="N85" s="124"/>
      <c r="O85" s="124"/>
      <c r="P85" s="124"/>
      <c r="Q85" s="124"/>
      <c r="R85" s="124"/>
      <c r="T85" s="124"/>
      <c r="U85" s="124"/>
      <c r="V85" s="124"/>
      <c r="W85" s="124"/>
      <c r="Y85" s="124"/>
      <c r="AB85" s="123">
        <f>(AB84/G84)-1</f>
        <v>0.20381944444444455</v>
      </c>
      <c r="AC85" s="123">
        <f t="shared" ref="AC85" si="660">(AC84/H84)-1</f>
        <v>0.20775941230486694</v>
      </c>
      <c r="AD85" s="123">
        <f t="shared" ref="AD85" si="661">(AD84/I84)-1</f>
        <v>0.18989071038251359</v>
      </c>
      <c r="AE85" s="123">
        <f t="shared" ref="AE85" si="662">(AE84/J84)-1</f>
        <v>0.18432700993676598</v>
      </c>
      <c r="AF85" s="123">
        <f t="shared" ref="AF85" si="663">(AF84/K84)-1</f>
        <v>0.17885304659498202</v>
      </c>
      <c r="AG85" s="123">
        <f t="shared" ref="AG85" si="664">(AG84/L84)-1</f>
        <v>0.17404444444444445</v>
      </c>
      <c r="AH85" s="123">
        <f t="shared" ref="AH85" si="665">(AH84/M84)-1</f>
        <v>0.17045855379188701</v>
      </c>
      <c r="AI85" s="123">
        <f t="shared" ref="AI85" si="666">(AI84/N84)-1</f>
        <v>0.16692913385826769</v>
      </c>
      <c r="AJ85" s="123">
        <f t="shared" ref="AJ85" si="667">(AJ84/O84)-1</f>
        <v>0.16345486111111107</v>
      </c>
      <c r="AK85" s="123">
        <f t="shared" ref="AK85" si="668">(AK84/P84)-1</f>
        <v>0.16115417743324723</v>
      </c>
      <c r="AL85" s="123">
        <f t="shared" ref="AL85" si="669">(AL84/Q84)-1</f>
        <v>0.1594444444444445</v>
      </c>
      <c r="AM85" s="123">
        <f t="shared" ref="AM85" si="670">(AM84/R84)-1</f>
        <v>0.15720949957591168</v>
      </c>
      <c r="AN85" s="123"/>
      <c r="AO85" s="123">
        <f t="shared" ref="AO85" si="671">(AO84/T84)-1</f>
        <v>0.2004514845423937</v>
      </c>
      <c r="AP85" s="123">
        <f t="shared" ref="AP85" si="672">(AP84/U84)-1</f>
        <v>0.17904719235364386</v>
      </c>
      <c r="AQ85" s="123">
        <f t="shared" ref="AQ85" si="673">(AQ84/V84)-1</f>
        <v>0.16692913385826769</v>
      </c>
      <c r="AR85" s="123">
        <f t="shared" ref="AR85" si="674">(AR84/W84)-1</f>
        <v>0.15925925925925921</v>
      </c>
      <c r="AS85" s="123"/>
      <c r="AT85" s="123">
        <f t="shared" ref="AT85" si="675">(AT84/Y84)-1</f>
        <v>0.17601630514977118</v>
      </c>
      <c r="AW85" s="124">
        <f>(AW84/AB84)-1</f>
        <v>0.1516584943755408</v>
      </c>
      <c r="AX85" s="124">
        <f t="shared" ref="AX85" si="676">(AX84/AC84)-1</f>
        <v>0.14267249572324658</v>
      </c>
      <c r="AY85" s="124">
        <f t="shared" ref="AY85" si="677">(AY84/AD84)-1</f>
        <v>0.1519326444699578</v>
      </c>
      <c r="AZ85" s="124">
        <f t="shared" ref="AZ85" si="678">(AZ84/AE84)-1</f>
        <v>0.15220624690133855</v>
      </c>
      <c r="BA85" s="124">
        <f t="shared" ref="BA85" si="679">(BA84/AF84)-1</f>
        <v>0.15247795682578302</v>
      </c>
      <c r="BB85" s="124">
        <f t="shared" ref="BB85" si="680">(BB84/AG84)-1</f>
        <v>0.15218049666868572</v>
      </c>
      <c r="BC85" s="124">
        <f t="shared" ref="BC85" si="681">(BC84/AH84)-1</f>
        <v>0.15233933549310641</v>
      </c>
      <c r="BD85" s="124">
        <f t="shared" ref="BD85" si="682">(BD84/AI84)-1</f>
        <v>0.15197180986654679</v>
      </c>
      <c r="BE85" s="124">
        <f t="shared" ref="BE85" si="683">(BE84/AJ84)-1</f>
        <v>0.15213012012236082</v>
      </c>
      <c r="BF85" s="124">
        <f t="shared" ref="BF85" si="684">(BF84/AK84)-1</f>
        <v>0.1522142274311995</v>
      </c>
      <c r="BG85" s="124">
        <f t="shared" ref="BG85" si="685">(BG84/AL84)-1</f>
        <v>0.15226125096752785</v>
      </c>
      <c r="BH85" s="124">
        <f t="shared" ref="BH85" si="686">(BH84/AM84)-1</f>
        <v>0.15234360684575088</v>
      </c>
      <c r="BJ85" s="123">
        <f t="shared" ref="BJ85" si="687">(BJ84/AO84)-1</f>
        <v>0.1487362549800797</v>
      </c>
      <c r="BK85" s="123">
        <f t="shared" ref="BK85" si="688">(BK84/AP84)-1</f>
        <v>0.15228818604415517</v>
      </c>
      <c r="BL85" s="123">
        <f t="shared" ref="BL85" si="689">(BL84/AQ84)-1</f>
        <v>0.15214674863797684</v>
      </c>
      <c r="BM85" s="123">
        <f t="shared" ref="BM85" si="690">(BM84/AR84)-1</f>
        <v>0.15227328581961164</v>
      </c>
      <c r="BN85" s="123"/>
      <c r="BO85" s="123">
        <f t="shared" ref="BO85" si="691">(BO84/AT84)-1</f>
        <v>0.15137494530175388</v>
      </c>
    </row>
    <row r="86" spans="2:67" ht="18" customHeight="1" x14ac:dyDescent="0.25">
      <c r="C86" s="114"/>
      <c r="D86" s="114"/>
      <c r="E86" s="114"/>
    </row>
    <row r="87" spans="2:67" ht="18" customHeight="1" x14ac:dyDescent="0.25">
      <c r="C87" s="113" t="str">
        <f>$D$31</f>
        <v>April Price Upside (Higher Price)</v>
      </c>
      <c r="D87" s="114"/>
      <c r="E87" s="114"/>
    </row>
    <row r="88" spans="2:67" ht="18" customHeight="1" x14ac:dyDescent="0.25">
      <c r="C88" s="114"/>
      <c r="D88" s="114" t="s">
        <v>245</v>
      </c>
      <c r="E88" s="114"/>
      <c r="G88" s="128">
        <f>G91*1000/G$7</f>
        <v>480.53392658509455</v>
      </c>
      <c r="H88" s="128">
        <f t="shared" ref="H88:Y88" si="692">H91*1000/H$7</f>
        <v>480.26460859977948</v>
      </c>
      <c r="I88" s="128">
        <f t="shared" si="692"/>
        <v>481.05147864184011</v>
      </c>
      <c r="J88" s="128">
        <f t="shared" si="692"/>
        <v>482.09036472509524</v>
      </c>
      <c r="K88" s="128">
        <f t="shared" si="692"/>
        <v>481.81327576902322</v>
      </c>
      <c r="L88" s="128">
        <f t="shared" si="692"/>
        <v>481.02618920363443</v>
      </c>
      <c r="M88" s="128">
        <f t="shared" si="692"/>
        <v>480.25410269984121</v>
      </c>
      <c r="N88" s="128">
        <f t="shared" si="692"/>
        <v>481.26315789473682</v>
      </c>
      <c r="O88" s="128">
        <f t="shared" si="692"/>
        <v>480.50052137643377</v>
      </c>
      <c r="P88" s="128">
        <f t="shared" si="692"/>
        <v>480.49663735126745</v>
      </c>
      <c r="Q88" s="128">
        <f t="shared" si="692"/>
        <v>480.2462801436634</v>
      </c>
      <c r="R88" s="128">
        <f t="shared" si="692"/>
        <v>479.26829268292681</v>
      </c>
      <c r="S88" s="128"/>
      <c r="T88" s="128">
        <f t="shared" si="692"/>
        <v>480.61787421846265</v>
      </c>
      <c r="U88" s="128">
        <f t="shared" si="692"/>
        <v>481.63999280704911</v>
      </c>
      <c r="V88" s="128">
        <f t="shared" si="692"/>
        <v>480.67285789381464</v>
      </c>
      <c r="W88" s="128">
        <f t="shared" si="692"/>
        <v>480</v>
      </c>
      <c r="X88" s="128"/>
      <c r="Y88" s="128">
        <f t="shared" si="692"/>
        <v>480.72353254123072</v>
      </c>
      <c r="AB88" s="128">
        <f>AB91*1000/AB$7</f>
        <v>516.94831013916496</v>
      </c>
      <c r="AC88" s="128">
        <f t="shared" ref="AC88:AD88" si="693">AC91*1000/AC$7</f>
        <v>526.36318159079542</v>
      </c>
      <c r="AD88" s="128">
        <f t="shared" si="693"/>
        <v>518.45238095238096</v>
      </c>
      <c r="AE88" s="129">
        <v>550</v>
      </c>
      <c r="AF88" s="129">
        <v>550</v>
      </c>
      <c r="AG88" s="129">
        <v>550</v>
      </c>
      <c r="AH88" s="129">
        <v>550</v>
      </c>
      <c r="AI88" s="129">
        <v>550</v>
      </c>
      <c r="AJ88" s="129">
        <v>550</v>
      </c>
      <c r="AK88" s="129">
        <v>550</v>
      </c>
      <c r="AL88" s="129">
        <v>550</v>
      </c>
      <c r="AM88" s="129">
        <v>550</v>
      </c>
      <c r="AO88" s="128">
        <f>AO91*1000/AO$7</f>
        <v>520.5740832918533</v>
      </c>
      <c r="AP88" s="128">
        <f t="shared" ref="AP88:AR88" si="694">AP91*1000/AP$7</f>
        <v>550</v>
      </c>
      <c r="AQ88" s="128">
        <f t="shared" si="694"/>
        <v>550</v>
      </c>
      <c r="AR88" s="128">
        <f t="shared" si="694"/>
        <v>550</v>
      </c>
      <c r="AS88" s="128"/>
      <c r="AT88" s="128">
        <f t="shared" ref="AT88" si="695">AT91*1000/AT$7</f>
        <v>542.76594876815136</v>
      </c>
      <c r="AW88" s="129">
        <v>580</v>
      </c>
      <c r="AX88" s="129">
        <v>580</v>
      </c>
      <c r="AY88" s="129">
        <v>580</v>
      </c>
      <c r="AZ88" s="129">
        <v>580</v>
      </c>
      <c r="BA88" s="129">
        <v>580</v>
      </c>
      <c r="BB88" s="129">
        <v>580</v>
      </c>
      <c r="BC88" s="129">
        <v>580</v>
      </c>
      <c r="BD88" s="129">
        <v>580</v>
      </c>
      <c r="BE88" s="129">
        <v>580</v>
      </c>
      <c r="BF88" s="129">
        <v>580</v>
      </c>
      <c r="BG88" s="129">
        <v>580</v>
      </c>
      <c r="BH88" s="129">
        <v>580</v>
      </c>
      <c r="BJ88" s="128">
        <f>BJ91*1000/BJ$7</f>
        <v>580</v>
      </c>
      <c r="BK88" s="128">
        <f t="shared" ref="BK88:BM88" si="696">BK91*1000/BK$7</f>
        <v>579.99999999999989</v>
      </c>
      <c r="BL88" s="128">
        <f t="shared" si="696"/>
        <v>580</v>
      </c>
      <c r="BM88" s="128">
        <f t="shared" si="696"/>
        <v>579.99999999999989</v>
      </c>
      <c r="BN88" s="128"/>
      <c r="BO88" s="128">
        <f t="shared" ref="BO88" si="697">BO91*1000/BO$7</f>
        <v>580</v>
      </c>
    </row>
    <row r="89" spans="2:67" ht="18" customHeight="1" x14ac:dyDescent="0.25">
      <c r="C89" s="114"/>
      <c r="D89" s="114"/>
      <c r="E89" s="118" t="s">
        <v>6</v>
      </c>
      <c r="G89" s="128"/>
      <c r="H89" s="128">
        <f>H88-G88</f>
        <v>-0.26931798531506956</v>
      </c>
      <c r="I89" s="128">
        <f t="shared" ref="I89" si="698">I88-H88</f>
        <v>0.78687004206062738</v>
      </c>
      <c r="J89" s="128">
        <f t="shared" ref="J89" si="699">J88-I88</f>
        <v>1.0388860832551359</v>
      </c>
      <c r="K89" s="128">
        <f t="shared" ref="K89" si="700">K88-J88</f>
        <v>-0.27708895607202066</v>
      </c>
      <c r="L89" s="128">
        <f t="shared" ref="L89" si="701">L88-K88</f>
        <v>-0.7870865653887904</v>
      </c>
      <c r="M89" s="128">
        <f t="shared" ref="M89" si="702">M88-L88</f>
        <v>-0.77208650379321853</v>
      </c>
      <c r="N89" s="128">
        <f t="shared" ref="N89" si="703">N88-M88</f>
        <v>1.009055194895609</v>
      </c>
      <c r="O89" s="128">
        <f t="shared" ref="O89" si="704">O88-N88</f>
        <v>-0.76263651830305434</v>
      </c>
      <c r="P89" s="128">
        <f t="shared" ref="P89" si="705">P88-O88</f>
        <v>-3.8840251663145864E-3</v>
      </c>
      <c r="Q89" s="128">
        <f t="shared" ref="Q89" si="706">Q88-P88</f>
        <v>-0.25035720760405411</v>
      </c>
      <c r="R89" s="128">
        <f t="shared" ref="R89" si="707">R88-Q88</f>
        <v>-0.97798746073658549</v>
      </c>
      <c r="S89" s="128"/>
      <c r="T89" s="128"/>
      <c r="U89" s="128"/>
      <c r="V89" s="128"/>
      <c r="W89" s="128"/>
      <c r="X89" s="128"/>
      <c r="Y89" s="128"/>
      <c r="AB89" s="130">
        <f>AB88-R88</f>
        <v>37.680017456238147</v>
      </c>
      <c r="AC89" s="131">
        <f t="shared" ref="AC89" si="708">AC88-AB88</f>
        <v>9.4148714516304608</v>
      </c>
      <c r="AD89" s="131">
        <f t="shared" ref="AD89" si="709">AD88-AC88</f>
        <v>-7.9108006384144574</v>
      </c>
      <c r="AE89" s="131">
        <f t="shared" ref="AE89" si="710">AE88-AD88</f>
        <v>31.547619047619037</v>
      </c>
      <c r="AF89" s="131">
        <f t="shared" ref="AF89" si="711">AF88-AE88</f>
        <v>0</v>
      </c>
      <c r="AG89" s="131">
        <f t="shared" ref="AG89" si="712">AG88-AF88</f>
        <v>0</v>
      </c>
      <c r="AH89" s="131">
        <f t="shared" ref="AH89" si="713">AH88-AG88</f>
        <v>0</v>
      </c>
      <c r="AI89" s="131">
        <f t="shared" ref="AI89" si="714">AI88-AH88</f>
        <v>0</v>
      </c>
      <c r="AJ89" s="131">
        <f t="shared" ref="AJ89" si="715">AJ88-AI88</f>
        <v>0</v>
      </c>
      <c r="AK89" s="131">
        <f t="shared" ref="AK89" si="716">AK88-AJ88</f>
        <v>0</v>
      </c>
      <c r="AL89" s="131">
        <f t="shared" ref="AL89" si="717">AL88-AK88</f>
        <v>0</v>
      </c>
      <c r="AM89" s="131">
        <f t="shared" ref="AM89" si="718">AM88-AL88</f>
        <v>0</v>
      </c>
      <c r="AO89" s="128"/>
      <c r="AP89" s="128"/>
      <c r="AQ89" s="128"/>
      <c r="AR89" s="128"/>
      <c r="AS89" s="128"/>
      <c r="AT89" s="128"/>
      <c r="AW89" s="130">
        <f>AW88-AM88</f>
        <v>30</v>
      </c>
      <c r="AX89" s="131">
        <f t="shared" ref="AX89" si="719">AX88-AW88</f>
        <v>0</v>
      </c>
      <c r="AY89" s="131">
        <f t="shared" ref="AY89" si="720">AY88-AX88</f>
        <v>0</v>
      </c>
      <c r="AZ89" s="131">
        <f t="shared" ref="AZ89" si="721">AZ88-AY88</f>
        <v>0</v>
      </c>
      <c r="BA89" s="131">
        <f t="shared" ref="BA89" si="722">BA88-AZ88</f>
        <v>0</v>
      </c>
      <c r="BB89" s="131">
        <f t="shared" ref="BB89" si="723">BB88-BA88</f>
        <v>0</v>
      </c>
      <c r="BC89" s="131">
        <f t="shared" ref="BC89" si="724">BC88-BB88</f>
        <v>0</v>
      </c>
      <c r="BD89" s="131">
        <f t="shared" ref="BD89" si="725">BD88-BC88</f>
        <v>0</v>
      </c>
      <c r="BE89" s="131">
        <f t="shared" ref="BE89" si="726">BE88-BD88</f>
        <v>0</v>
      </c>
      <c r="BF89" s="131">
        <f t="shared" ref="BF89" si="727">BF88-BE88</f>
        <v>0</v>
      </c>
      <c r="BG89" s="131">
        <f t="shared" ref="BG89" si="728">BG88-BF88</f>
        <v>0</v>
      </c>
      <c r="BH89" s="131">
        <f t="shared" ref="BH89" si="729">BH88-BG88</f>
        <v>0</v>
      </c>
      <c r="BJ89" s="128"/>
      <c r="BK89" s="128"/>
      <c r="BL89" s="128"/>
      <c r="BM89" s="128"/>
      <c r="BN89" s="128"/>
      <c r="BO89" s="128"/>
    </row>
    <row r="90" spans="2:67" ht="18" customHeight="1" x14ac:dyDescent="0.25">
      <c r="C90" s="114"/>
      <c r="D90" s="114"/>
      <c r="E90" s="118" t="s">
        <v>5</v>
      </c>
      <c r="G90" s="124"/>
      <c r="H90" s="124"/>
      <c r="I90" s="124"/>
      <c r="J90" s="124"/>
      <c r="K90" s="124"/>
      <c r="L90" s="124"/>
      <c r="M90" s="124"/>
      <c r="N90" s="124"/>
      <c r="O90" s="124"/>
      <c r="P90" s="124"/>
      <c r="Q90" s="124"/>
      <c r="R90" s="124"/>
      <c r="T90" s="124"/>
      <c r="U90" s="124"/>
      <c r="V90" s="124"/>
      <c r="W90" s="124"/>
      <c r="Y90" s="124"/>
      <c r="AB90" s="123">
        <f>(AB88/G88)-1</f>
        <v>7.5779006516456748E-2</v>
      </c>
      <c r="AC90" s="123">
        <f t="shared" ref="AC90" si="730">(AC88/H88)-1</f>
        <v>9.5985779850439545E-2</v>
      </c>
      <c r="AD90" s="123">
        <f t="shared" ref="AD90" si="731">(AD88/I88)-1</f>
        <v>7.7748232717494981E-2</v>
      </c>
      <c r="AE90" s="123">
        <f t="shared" ref="AE90" si="732">(AE88/J88)-1</f>
        <v>0.14086495031616986</v>
      </c>
      <c r="AF90" s="123">
        <f t="shared" ref="AF90" si="733">(AF88/K88)-1</f>
        <v>0.14152105734767018</v>
      </c>
      <c r="AG90" s="123">
        <f t="shared" ref="AG90" si="734">(AG88/L88)-1</f>
        <v>0.14338888888888879</v>
      </c>
      <c r="AH90" s="123">
        <f t="shared" ref="AH90" si="735">(AH88/M88)-1</f>
        <v>0.14522707231040566</v>
      </c>
      <c r="AI90" s="123">
        <f t="shared" ref="AI90" si="736">(AI88/N88)-1</f>
        <v>0.14282589676290458</v>
      </c>
      <c r="AJ90" s="123">
        <f t="shared" ref="AJ90" si="737">(AJ88/O88)-1</f>
        <v>0.14463975694444442</v>
      </c>
      <c r="AK90" s="123">
        <f t="shared" ref="AK90" si="738">(AK88/P88)-1</f>
        <v>0.14464900947459092</v>
      </c>
      <c r="AL90" s="123">
        <f t="shared" ref="AL90" si="739">(AL88/Q88)-1</f>
        <v>0.14524572649572653</v>
      </c>
      <c r="AM90" s="123">
        <f t="shared" ref="AM90" si="740">(AM88/R88)-1</f>
        <v>0.14758269720101791</v>
      </c>
      <c r="AN90" s="123"/>
      <c r="AO90" s="123">
        <f t="shared" ref="AO90" si="741">(AO88/T88)-1</f>
        <v>8.3135087596073687E-2</v>
      </c>
      <c r="AP90" s="123">
        <f t="shared" ref="AP90" si="742">(AP88/U88)-1</f>
        <v>0.14193175029868565</v>
      </c>
      <c r="AQ90" s="123">
        <f t="shared" ref="AQ90" si="743">(AQ88/V88)-1</f>
        <v>0.14422936716243795</v>
      </c>
      <c r="AR90" s="123">
        <f t="shared" ref="AR90" si="744">(AR88/W88)-1</f>
        <v>0.14583333333333326</v>
      </c>
      <c r="AS90" s="123"/>
      <c r="AT90" s="123">
        <f t="shared" ref="AT90" si="745">(AT88/Y88)-1</f>
        <v>0.12906049325055546</v>
      </c>
      <c r="AW90" s="124">
        <f>(AW88/AB88)-1</f>
        <v>0.12196904143832343</v>
      </c>
      <c r="AX90" s="124">
        <f t="shared" ref="AX90" si="746">(AX88/AC88)-1</f>
        <v>0.10190077931952102</v>
      </c>
      <c r="AY90" s="124">
        <f t="shared" ref="AY90" si="747">(AY88/AD88)-1</f>
        <v>0.11871412169919626</v>
      </c>
      <c r="AZ90" s="124">
        <f t="shared" ref="AZ90" si="748">(AZ88/AE88)-1</f>
        <v>5.4545454545454453E-2</v>
      </c>
      <c r="BA90" s="124">
        <f t="shared" ref="BA90" si="749">(BA88/AF88)-1</f>
        <v>5.4545454545454453E-2</v>
      </c>
      <c r="BB90" s="124">
        <f t="shared" ref="BB90" si="750">(BB88/AG88)-1</f>
        <v>5.4545454545454453E-2</v>
      </c>
      <c r="BC90" s="124">
        <f t="shared" ref="BC90" si="751">(BC88/AH88)-1</f>
        <v>5.4545454545454453E-2</v>
      </c>
      <c r="BD90" s="124">
        <f t="shared" ref="BD90" si="752">(BD88/AI88)-1</f>
        <v>5.4545454545454453E-2</v>
      </c>
      <c r="BE90" s="124">
        <f t="shared" ref="BE90" si="753">(BE88/AJ88)-1</f>
        <v>5.4545454545454453E-2</v>
      </c>
      <c r="BF90" s="124">
        <f t="shared" ref="BF90" si="754">(BF88/AK88)-1</f>
        <v>5.4545454545454453E-2</v>
      </c>
      <c r="BG90" s="124">
        <f t="shared" ref="BG90" si="755">(BG88/AL88)-1</f>
        <v>5.4545454545454453E-2</v>
      </c>
      <c r="BH90" s="124">
        <f t="shared" ref="BH90" si="756">(BH88/AM88)-1</f>
        <v>5.4545454545454453E-2</v>
      </c>
      <c r="BJ90" s="123">
        <f t="shared" ref="BJ90" si="757">(BJ88/AO88)-1</f>
        <v>0.11415458167330694</v>
      </c>
      <c r="BK90" s="123">
        <f t="shared" ref="BK90" si="758">(BK88/AP88)-1</f>
        <v>5.4545454545454231E-2</v>
      </c>
      <c r="BL90" s="123">
        <f t="shared" ref="BL90" si="759">(BL88/AQ88)-1</f>
        <v>5.4545454545454453E-2</v>
      </c>
      <c r="BM90" s="123">
        <f t="shared" ref="BM90" si="760">(BM88/AR88)-1</f>
        <v>5.4545454545454231E-2</v>
      </c>
      <c r="BN90" s="123"/>
      <c r="BO90" s="123">
        <f t="shared" ref="BO90" si="761">(BO88/AT88)-1</f>
        <v>6.8600565890977849E-2</v>
      </c>
    </row>
    <row r="91" spans="2:67" ht="18" customHeight="1" x14ac:dyDescent="0.25">
      <c r="C91" s="114"/>
      <c r="D91" s="114" t="s">
        <v>15</v>
      </c>
      <c r="E91" s="114"/>
      <c r="G91" s="115">
        <v>8640</v>
      </c>
      <c r="H91" s="115">
        <v>8712</v>
      </c>
      <c r="I91" s="115">
        <v>8784</v>
      </c>
      <c r="J91" s="115">
        <v>8856</v>
      </c>
      <c r="K91" s="115">
        <v>8928</v>
      </c>
      <c r="L91" s="115">
        <v>9000</v>
      </c>
      <c r="M91" s="115">
        <v>9072</v>
      </c>
      <c r="N91" s="115">
        <v>9144</v>
      </c>
      <c r="O91" s="115">
        <v>9216</v>
      </c>
      <c r="P91" s="115">
        <v>9288</v>
      </c>
      <c r="Q91" s="115">
        <v>9360</v>
      </c>
      <c r="R91" s="115">
        <v>9432</v>
      </c>
      <c r="T91" s="98">
        <f>SUM(G91:I91)</f>
        <v>26136</v>
      </c>
      <c r="U91" s="98">
        <f>SUM(J91:L91)</f>
        <v>26784</v>
      </c>
      <c r="V91" s="98">
        <f>SUM(M91:O91)</f>
        <v>27432</v>
      </c>
      <c r="W91" s="98">
        <f>SUM(P91:R91)</f>
        <v>28080</v>
      </c>
      <c r="X91" s="98"/>
      <c r="Y91" s="98">
        <f>SUM(G91:R91)</f>
        <v>108432</v>
      </c>
      <c r="AB91" s="115">
        <v>10401</v>
      </c>
      <c r="AC91" s="115">
        <v>10522</v>
      </c>
      <c r="AD91" s="115">
        <v>10452</v>
      </c>
      <c r="AE91" s="98">
        <f t="shared" ref="AE91:AM91" si="762">AE$7*AE88/1000</f>
        <v>11093.5</v>
      </c>
      <c r="AF91" s="98">
        <f t="shared" si="762"/>
        <v>11132</v>
      </c>
      <c r="AG91" s="98">
        <f t="shared" si="762"/>
        <v>11176</v>
      </c>
      <c r="AH91" s="98">
        <f t="shared" si="762"/>
        <v>11231</v>
      </c>
      <c r="AI91" s="98">
        <f t="shared" si="762"/>
        <v>11286</v>
      </c>
      <c r="AJ91" s="98">
        <f t="shared" si="762"/>
        <v>11341</v>
      </c>
      <c r="AK91" s="98">
        <f t="shared" si="762"/>
        <v>11407</v>
      </c>
      <c r="AL91" s="98">
        <f t="shared" si="762"/>
        <v>11478.5</v>
      </c>
      <c r="AM91" s="98">
        <f t="shared" si="762"/>
        <v>11544.5</v>
      </c>
      <c r="AO91" s="98">
        <f>SUM(AB91:AD91)</f>
        <v>31375</v>
      </c>
      <c r="AP91" s="98">
        <f>SUM(AE91:AG91)</f>
        <v>33401.5</v>
      </c>
      <c r="AQ91" s="98">
        <f>SUM(AH91:AJ91)</f>
        <v>33858</v>
      </c>
      <c r="AR91" s="98">
        <f>SUM(AK91:AM91)</f>
        <v>34430</v>
      </c>
      <c r="AS91" s="98"/>
      <c r="AT91" s="98">
        <f>SUM(AB91:AM91)</f>
        <v>133064.5</v>
      </c>
      <c r="AW91" s="98">
        <f>AW$7*AW88/1000</f>
        <v>12406.2</v>
      </c>
      <c r="AX91" s="98">
        <f t="shared" ref="AX91:BH91" si="763">AX$7*AX88/1000</f>
        <v>12452.6</v>
      </c>
      <c r="AY91" s="98">
        <f t="shared" si="763"/>
        <v>12470</v>
      </c>
      <c r="AZ91" s="98">
        <f t="shared" si="763"/>
        <v>12516.4</v>
      </c>
      <c r="BA91" s="98">
        <f t="shared" si="763"/>
        <v>12562.8</v>
      </c>
      <c r="BB91" s="98">
        <f t="shared" si="763"/>
        <v>12609.2</v>
      </c>
      <c r="BC91" s="98">
        <f t="shared" si="763"/>
        <v>12673</v>
      </c>
      <c r="BD91" s="98">
        <f t="shared" si="763"/>
        <v>12731</v>
      </c>
      <c r="BE91" s="98">
        <f t="shared" si="763"/>
        <v>12794.8</v>
      </c>
      <c r="BF91" s="98">
        <f t="shared" si="763"/>
        <v>12870.2</v>
      </c>
      <c r="BG91" s="98">
        <f t="shared" si="763"/>
        <v>12951.4</v>
      </c>
      <c r="BH91" s="98">
        <f t="shared" si="763"/>
        <v>13026.8</v>
      </c>
      <c r="BJ91" s="98">
        <f>SUM(AW91:AY91)</f>
        <v>37328.800000000003</v>
      </c>
      <c r="BK91" s="98">
        <f>SUM(AZ91:BB91)</f>
        <v>37688.399999999994</v>
      </c>
      <c r="BL91" s="98">
        <f>SUM(BC91:BE91)</f>
        <v>38198.800000000003</v>
      </c>
      <c r="BM91" s="98">
        <f>SUM(BF91:BH91)</f>
        <v>38848.399999999994</v>
      </c>
      <c r="BN91" s="98"/>
      <c r="BO91" s="98">
        <f>SUM(AW91:BH91)</f>
        <v>152064.4</v>
      </c>
    </row>
    <row r="92" spans="2:67" ht="18" customHeight="1" x14ac:dyDescent="0.25">
      <c r="C92" s="114"/>
      <c r="D92" s="114"/>
      <c r="E92" s="118" t="s">
        <v>5</v>
      </c>
      <c r="G92" s="124"/>
      <c r="H92" s="124"/>
      <c r="I92" s="124"/>
      <c r="J92" s="124"/>
      <c r="K92" s="124"/>
      <c r="L92" s="124"/>
      <c r="M92" s="124"/>
      <c r="N92" s="124"/>
      <c r="O92" s="124"/>
      <c r="P92" s="124"/>
      <c r="Q92" s="124"/>
      <c r="R92" s="124"/>
      <c r="T92" s="124"/>
      <c r="U92" s="124"/>
      <c r="V92" s="124"/>
      <c r="W92" s="124"/>
      <c r="Y92" s="124"/>
      <c r="AB92" s="123">
        <f>(AB91/G91)-1</f>
        <v>0.20381944444444455</v>
      </c>
      <c r="AC92" s="123">
        <f t="shared" ref="AC92" si="764">(AC91/H91)-1</f>
        <v>0.20775941230486694</v>
      </c>
      <c r="AD92" s="123">
        <f t="shared" ref="AD92" si="765">(AD91/I91)-1</f>
        <v>0.18989071038251359</v>
      </c>
      <c r="AE92" s="123">
        <f t="shared" ref="AE92" si="766">(AE91/J91)-1</f>
        <v>0.25265356820234874</v>
      </c>
      <c r="AF92" s="123">
        <f t="shared" ref="AF92" si="767">(AF91/K91)-1</f>
        <v>0.24686379928315416</v>
      </c>
      <c r="AG92" s="123">
        <f t="shared" ref="AG92" si="768">(AG91/L91)-1</f>
        <v>0.24177777777777787</v>
      </c>
      <c r="AH92" s="123">
        <f t="shared" ref="AH92" si="769">(AH91/M91)-1</f>
        <v>0.23798500881834217</v>
      </c>
      <c r="AI92" s="123">
        <f t="shared" ref="AI92" si="770">(AI91/N91)-1</f>
        <v>0.23425196850393704</v>
      </c>
      <c r="AJ92" s="123">
        <f t="shared" ref="AJ92" si="771">(AJ91/O91)-1</f>
        <v>0.23057725694444442</v>
      </c>
      <c r="AK92" s="123">
        <f t="shared" ref="AK92" si="772">(AK91/P91)-1</f>
        <v>0.22814384151593448</v>
      </c>
      <c r="AL92" s="123">
        <f t="shared" ref="AL92" si="773">(AL91/Q91)-1</f>
        <v>0.22633547008547006</v>
      </c>
      <c r="AM92" s="123">
        <f t="shared" ref="AM92" si="774">(AM91/R91)-1</f>
        <v>0.22397158608990675</v>
      </c>
      <c r="AN92" s="123"/>
      <c r="AO92" s="123">
        <f t="shared" ref="AO92" si="775">(AO91/T91)-1</f>
        <v>0.2004514845423937</v>
      </c>
      <c r="AP92" s="123">
        <f t="shared" ref="AP92" si="776">(AP91/U91)-1</f>
        <v>0.24706914575866179</v>
      </c>
      <c r="AQ92" s="123">
        <f t="shared" ref="AQ92" si="777">(AQ91/V91)-1</f>
        <v>0.23425196850393704</v>
      </c>
      <c r="AR92" s="123">
        <f t="shared" ref="AR92" si="778">(AR91/W91)-1</f>
        <v>0.22613960113960108</v>
      </c>
      <c r="AS92" s="123"/>
      <c r="AT92" s="123">
        <f t="shared" ref="AT92" si="779">(AT91/Y91)-1</f>
        <v>0.22717002360926664</v>
      </c>
      <c r="AW92" s="124">
        <f>(AW91/AB91)-1</f>
        <v>0.1927891548889531</v>
      </c>
      <c r="AX92" s="124">
        <f t="shared" ref="AX92" si="780">(AX91/AC91)-1</f>
        <v>0.18348222771336253</v>
      </c>
      <c r="AY92" s="124">
        <f t="shared" ref="AY92" si="781">(AY91/AD91)-1</f>
        <v>0.19307309605817058</v>
      </c>
      <c r="AZ92" s="124">
        <f t="shared" ref="AZ92" si="782">(AZ91/AE91)-1</f>
        <v>0.12826429891377833</v>
      </c>
      <c r="BA92" s="124">
        <f t="shared" ref="BA92" si="783">(BA91/AF91)-1</f>
        <v>0.12853036291771458</v>
      </c>
      <c r="BB92" s="124">
        <f t="shared" ref="BB92" si="784">(BB91/AG91)-1</f>
        <v>0.12823908375089488</v>
      </c>
      <c r="BC92" s="124">
        <f t="shared" ref="BC92" si="785">(BC91/AH91)-1</f>
        <v>0.12839462202831453</v>
      </c>
      <c r="BD92" s="124">
        <f t="shared" ref="BD92" si="786">(BD91/AI91)-1</f>
        <v>0.12803473329789128</v>
      </c>
      <c r="BE92" s="124">
        <f t="shared" ref="BE92" si="787">(BE91/AJ91)-1</f>
        <v>0.12818975398994792</v>
      </c>
      <c r="BF92" s="124">
        <f t="shared" ref="BF92" si="788">(BF91/AK91)-1</f>
        <v>0.12827211361444735</v>
      </c>
      <c r="BG92" s="124">
        <f t="shared" ref="BG92" si="789">(BG91/AL91)-1</f>
        <v>0.12831816003833252</v>
      </c>
      <c r="BH92" s="124">
        <f t="shared" ref="BH92" si="790">(BH91/AM91)-1</f>
        <v>0.12839880462557929</v>
      </c>
      <c r="BJ92" s="123">
        <f t="shared" ref="BJ92" si="791">(BJ91/AO91)-1</f>
        <v>0.18976254980079688</v>
      </c>
      <c r="BK92" s="123">
        <f t="shared" ref="BK92" si="792">(BK91/AP91)-1</f>
        <v>0.12834453542505564</v>
      </c>
      <c r="BL92" s="123">
        <f t="shared" ref="BL92" si="793">(BL91/AQ91)-1</f>
        <v>0.12820603697796695</v>
      </c>
      <c r="BM92" s="123">
        <f t="shared" ref="BM92" si="794">(BM91/AR91)-1</f>
        <v>0.1283299448155677</v>
      </c>
      <c r="BN92" s="123"/>
      <c r="BO92" s="123">
        <f t="shared" ref="BO92" si="795">(BO91/AT91)-1</f>
        <v>0.14278714458025998</v>
      </c>
    </row>
    <row r="93" spans="2:67" ht="18" customHeight="1" x14ac:dyDescent="0.25">
      <c r="C93" s="114"/>
      <c r="D93" s="114"/>
      <c r="E93" s="114"/>
    </row>
    <row r="94" spans="2:67" ht="18" customHeight="1" x14ac:dyDescent="0.25">
      <c r="C94" s="114"/>
      <c r="D94" s="114"/>
      <c r="E94" s="114"/>
    </row>
    <row r="95" spans="2:67" ht="18" customHeight="1" x14ac:dyDescent="0.25">
      <c r="B95" s="101" t="s">
        <v>259</v>
      </c>
      <c r="C95" s="114"/>
      <c r="D95" s="114"/>
      <c r="E95" s="114"/>
    </row>
    <row r="96" spans="2:67" ht="18" customHeight="1" x14ac:dyDescent="0.25">
      <c r="C96" s="113" t="str">
        <f>$D$35</f>
        <v>Budget COGS Projections</v>
      </c>
      <c r="D96" s="114"/>
      <c r="E96" s="114"/>
    </row>
    <row r="97" spans="3:67" ht="18" customHeight="1" x14ac:dyDescent="0.25">
      <c r="C97" s="114"/>
      <c r="D97" s="114" t="s">
        <v>246</v>
      </c>
      <c r="E97" s="114"/>
      <c r="G97" s="128">
        <f>G99*1000/G$7</f>
        <v>100.2</v>
      </c>
      <c r="H97" s="128">
        <f t="shared" ref="H97:Y97" si="796">H99*1000/H$7</f>
        <v>99.259999999999991</v>
      </c>
      <c r="I97" s="128">
        <f t="shared" si="796"/>
        <v>99.81</v>
      </c>
      <c r="J97" s="128">
        <f t="shared" si="796"/>
        <v>100.83</v>
      </c>
      <c r="K97" s="128">
        <f t="shared" si="796"/>
        <v>99.61999999999999</v>
      </c>
      <c r="L97" s="128">
        <f t="shared" si="796"/>
        <v>100.45</v>
      </c>
      <c r="M97" s="128">
        <f t="shared" si="796"/>
        <v>100.72</v>
      </c>
      <c r="N97" s="128">
        <f t="shared" si="796"/>
        <v>99.77</v>
      </c>
      <c r="O97" s="128">
        <f t="shared" si="796"/>
        <v>99.940000000000012</v>
      </c>
      <c r="P97" s="128">
        <f t="shared" si="796"/>
        <v>99.06</v>
      </c>
      <c r="Q97" s="128">
        <f t="shared" si="796"/>
        <v>99.38</v>
      </c>
      <c r="R97" s="128">
        <f t="shared" si="796"/>
        <v>99.64</v>
      </c>
      <c r="S97" s="128"/>
      <c r="T97" s="128">
        <f t="shared" si="796"/>
        <v>99.755479955866107</v>
      </c>
      <c r="U97" s="128">
        <f t="shared" si="796"/>
        <v>100.29896061859378</v>
      </c>
      <c r="V97" s="128">
        <f t="shared" si="796"/>
        <v>100.14158051515682</v>
      </c>
      <c r="W97" s="128">
        <f t="shared" si="796"/>
        <v>99.361729914529917</v>
      </c>
      <c r="X97" s="128"/>
      <c r="Y97" s="128">
        <f t="shared" si="796"/>
        <v>99.885039014009564</v>
      </c>
      <c r="AB97" s="129">
        <v>105</v>
      </c>
      <c r="AC97" s="129">
        <v>105</v>
      </c>
      <c r="AD97" s="129">
        <v>105</v>
      </c>
      <c r="AE97" s="129">
        <v>105</v>
      </c>
      <c r="AF97" s="129">
        <v>105</v>
      </c>
      <c r="AG97" s="129">
        <v>105</v>
      </c>
      <c r="AH97" s="129">
        <v>105</v>
      </c>
      <c r="AI97" s="129">
        <v>105</v>
      </c>
      <c r="AJ97" s="129">
        <v>105</v>
      </c>
      <c r="AK97" s="129">
        <v>105</v>
      </c>
      <c r="AL97" s="129">
        <v>105</v>
      </c>
      <c r="AM97" s="129">
        <v>105</v>
      </c>
      <c r="AO97" s="128">
        <f>AO99*1000/AO$7</f>
        <v>104.99999999999999</v>
      </c>
      <c r="AP97" s="128">
        <f t="shared" ref="AP97:AT97" si="797">AP99*1000/AP$7</f>
        <v>105</v>
      </c>
      <c r="AQ97" s="128">
        <f t="shared" si="797"/>
        <v>104.99999999999999</v>
      </c>
      <c r="AR97" s="128">
        <f t="shared" si="797"/>
        <v>104.99999999999999</v>
      </c>
      <c r="AS97" s="128"/>
      <c r="AT97" s="128">
        <f t="shared" si="797"/>
        <v>104.99999999999999</v>
      </c>
      <c r="AW97" s="129">
        <v>109</v>
      </c>
      <c r="AX97" s="129">
        <v>105</v>
      </c>
      <c r="AY97" s="129">
        <v>105</v>
      </c>
      <c r="AZ97" s="129">
        <v>105</v>
      </c>
      <c r="BA97" s="129">
        <v>105</v>
      </c>
      <c r="BB97" s="129">
        <v>105</v>
      </c>
      <c r="BC97" s="129">
        <v>105</v>
      </c>
      <c r="BD97" s="129">
        <v>105</v>
      </c>
      <c r="BE97" s="129">
        <v>105</v>
      </c>
      <c r="BF97" s="129">
        <v>105</v>
      </c>
      <c r="BG97" s="129">
        <v>105</v>
      </c>
      <c r="BH97" s="129">
        <v>105</v>
      </c>
      <c r="BJ97" s="128">
        <f>BJ99*1000/BJ$7</f>
        <v>106.32939714108143</v>
      </c>
      <c r="BK97" s="128">
        <f t="shared" ref="BK97:BM97" si="798">BK99*1000/BK$7</f>
        <v>105.00000000000001</v>
      </c>
      <c r="BL97" s="128">
        <f t="shared" si="798"/>
        <v>105</v>
      </c>
      <c r="BM97" s="128">
        <f t="shared" si="798"/>
        <v>105.00000000000001</v>
      </c>
      <c r="BN97" s="128"/>
      <c r="BO97" s="128">
        <f t="shared" ref="BO97" si="799">BO99*1000/BO$7</f>
        <v>105.32634068197423</v>
      </c>
    </row>
    <row r="98" spans="3:67" ht="18" customHeight="1" x14ac:dyDescent="0.25">
      <c r="C98" s="114"/>
      <c r="D98" s="114"/>
      <c r="E98" s="118" t="s">
        <v>5</v>
      </c>
      <c r="G98" s="124"/>
      <c r="H98" s="124"/>
      <c r="I98" s="124"/>
      <c r="J98" s="124"/>
      <c r="K98" s="124"/>
      <c r="L98" s="124"/>
      <c r="M98" s="124"/>
      <c r="N98" s="124"/>
      <c r="O98" s="124"/>
      <c r="P98" s="124"/>
      <c r="Q98" s="124"/>
      <c r="R98" s="124"/>
      <c r="T98" s="124"/>
      <c r="U98" s="124"/>
      <c r="V98" s="124"/>
      <c r="W98" s="124"/>
      <c r="Y98" s="124"/>
      <c r="AB98" s="123">
        <f t="shared" ref="AB98" si="800">(AB97/G97)-1</f>
        <v>4.7904191616766401E-2</v>
      </c>
      <c r="AC98" s="123">
        <f t="shared" ref="AC98" si="801">(AC97/H97)-1</f>
        <v>5.7827926657263884E-2</v>
      </c>
      <c r="AD98" s="123">
        <f t="shared" ref="AD98" si="802">(AD97/I97)-1</f>
        <v>5.1998797715659739E-2</v>
      </c>
      <c r="AE98" s="123">
        <f t="shared" ref="AE98" si="803">(AE97/J97)-1</f>
        <v>4.1356739065754322E-2</v>
      </c>
      <c r="AF98" s="123">
        <f t="shared" ref="AF98" si="804">(AF97/K97)-1</f>
        <v>5.4005219835374429E-2</v>
      </c>
      <c r="AG98" s="123">
        <f t="shared" ref="AG98" si="805">(AG97/L97)-1</f>
        <v>4.5296167247386832E-2</v>
      </c>
      <c r="AH98" s="123">
        <f t="shared" ref="AH98" si="806">(AH97/M97)-1</f>
        <v>4.2494042891183526E-2</v>
      </c>
      <c r="AI98" s="123">
        <f t="shared" ref="AI98" si="807">(AI97/N97)-1</f>
        <v>5.2420567304801047E-2</v>
      </c>
      <c r="AJ98" s="123">
        <f t="shared" ref="AJ98" si="808">(AJ97/O97)-1</f>
        <v>5.0630378226935946E-2</v>
      </c>
      <c r="AK98" s="123">
        <f t="shared" ref="AK98" si="809">(AK97/P97)-1</f>
        <v>5.9963658388855201E-2</v>
      </c>
      <c r="AL98" s="123">
        <f t="shared" ref="AL98" si="810">(AL97/Q97)-1</f>
        <v>5.6550613805594674E-2</v>
      </c>
      <c r="AM98" s="123">
        <f t="shared" ref="AM98" si="811">(AM97/R97)-1</f>
        <v>5.3793657165796871E-2</v>
      </c>
      <c r="AN98" s="123"/>
      <c r="AO98" s="123">
        <f>(AO97/T97)-1</f>
        <v>5.2573753807351409E-2</v>
      </c>
      <c r="AP98" s="123">
        <f>(AP97/U97)-1</f>
        <v>4.6870270164441896E-2</v>
      </c>
      <c r="AQ98" s="123">
        <f>(AQ97/V97)-1</f>
        <v>4.8515506344618098E-2</v>
      </c>
      <c r="AR98" s="123">
        <f>(AR97/W97)-1</f>
        <v>5.6744886490201596E-2</v>
      </c>
      <c r="AS98" s="123"/>
      <c r="AT98" s="123">
        <f>(AT97/Y97)-1</f>
        <v>5.1208479633001014E-2</v>
      </c>
      <c r="AW98" s="123">
        <f t="shared" ref="AW98" si="812">(AW97/AB97)-1</f>
        <v>3.8095238095238182E-2</v>
      </c>
      <c r="AX98" s="123">
        <f t="shared" ref="AX98" si="813">(AX97/AC97)-1</f>
        <v>0</v>
      </c>
      <c r="AY98" s="123">
        <f t="shared" ref="AY98" si="814">(AY97/AD97)-1</f>
        <v>0</v>
      </c>
      <c r="AZ98" s="123">
        <f t="shared" ref="AZ98" si="815">(AZ97/AE97)-1</f>
        <v>0</v>
      </c>
      <c r="BA98" s="123">
        <f t="shared" ref="BA98" si="816">(BA97/AF97)-1</f>
        <v>0</v>
      </c>
      <c r="BB98" s="123">
        <f t="shared" ref="BB98" si="817">(BB97/AG97)-1</f>
        <v>0</v>
      </c>
      <c r="BC98" s="123">
        <f t="shared" ref="BC98" si="818">(BC97/AH97)-1</f>
        <v>0</v>
      </c>
      <c r="BD98" s="123">
        <f t="shared" ref="BD98" si="819">(BD97/AI97)-1</f>
        <v>0</v>
      </c>
      <c r="BE98" s="123">
        <f t="shared" ref="BE98" si="820">(BE97/AJ97)-1</f>
        <v>0</v>
      </c>
      <c r="BF98" s="123">
        <f t="shared" ref="BF98" si="821">(BF97/AK97)-1</f>
        <v>0</v>
      </c>
      <c r="BG98" s="123">
        <f t="shared" ref="BG98" si="822">(BG97/AL97)-1</f>
        <v>0</v>
      </c>
      <c r="BH98" s="123">
        <f t="shared" ref="BH98" si="823">(BH97/AM97)-1</f>
        <v>0</v>
      </c>
      <c r="BJ98" s="123">
        <f>(BJ97/AO97)-1</f>
        <v>1.2660925153156644E-2</v>
      </c>
      <c r="BK98" s="123">
        <f>(BK97/AP97)-1</f>
        <v>0</v>
      </c>
      <c r="BL98" s="123">
        <f>(BL97/AQ97)-1</f>
        <v>0</v>
      </c>
      <c r="BM98" s="123">
        <f>(BM97/AR97)-1</f>
        <v>0</v>
      </c>
      <c r="BN98" s="123"/>
      <c r="BO98" s="123">
        <f>(BO97/AT97)-1</f>
        <v>3.1080064949928765E-3</v>
      </c>
    </row>
    <row r="99" spans="3:67" ht="18" customHeight="1" x14ac:dyDescent="0.25">
      <c r="C99" s="114"/>
      <c r="D99" s="114" t="s">
        <v>247</v>
      </c>
      <c r="E99" s="114"/>
      <c r="G99" s="115">
        <v>1801.596</v>
      </c>
      <c r="H99" s="115">
        <v>1800.5763999999999</v>
      </c>
      <c r="I99" s="115">
        <v>1822.5306</v>
      </c>
      <c r="J99" s="115">
        <v>1852.2471</v>
      </c>
      <c r="K99" s="115">
        <v>1845.9585999999999</v>
      </c>
      <c r="L99" s="115">
        <v>1879.4195</v>
      </c>
      <c r="M99" s="115">
        <v>1902.6007999999999</v>
      </c>
      <c r="N99" s="115">
        <v>1895.63</v>
      </c>
      <c r="O99" s="115">
        <v>1916.8492000000001</v>
      </c>
      <c r="P99" s="115">
        <v>1914.8298</v>
      </c>
      <c r="Q99" s="115">
        <v>1936.9161999999999</v>
      </c>
      <c r="R99" s="115">
        <v>1960.9151999999999</v>
      </c>
      <c r="T99" s="98">
        <f>SUM(G99:I99)</f>
        <v>5424.7029999999995</v>
      </c>
      <c r="U99" s="98">
        <f>SUM(J99:L99)</f>
        <v>5577.6252000000004</v>
      </c>
      <c r="V99" s="98">
        <f>SUM(M99:O99)</f>
        <v>5715.08</v>
      </c>
      <c r="W99" s="98">
        <f>SUM(P99:R99)</f>
        <v>5812.6612000000005</v>
      </c>
      <c r="X99" s="98"/>
      <c r="Y99" s="98">
        <f>SUM(G99:R99)</f>
        <v>22530.0694</v>
      </c>
      <c r="AB99" s="98">
        <f>AB$7*AB97/1000</f>
        <v>2112.6</v>
      </c>
      <c r="AC99" s="98">
        <f t="shared" ref="AC99:AM99" si="824">AC$7*AC97/1000</f>
        <v>2098.9499999999998</v>
      </c>
      <c r="AD99" s="98">
        <f t="shared" si="824"/>
        <v>2116.8000000000002</v>
      </c>
      <c r="AE99" s="98">
        <f t="shared" si="824"/>
        <v>2117.85</v>
      </c>
      <c r="AF99" s="98">
        <f t="shared" si="824"/>
        <v>2125.1999999999998</v>
      </c>
      <c r="AG99" s="98">
        <f t="shared" si="824"/>
        <v>2133.6</v>
      </c>
      <c r="AH99" s="98">
        <f t="shared" si="824"/>
        <v>2144.1</v>
      </c>
      <c r="AI99" s="98">
        <f t="shared" si="824"/>
        <v>2154.6</v>
      </c>
      <c r="AJ99" s="98">
        <f t="shared" si="824"/>
        <v>2165.1</v>
      </c>
      <c r="AK99" s="98">
        <f t="shared" si="824"/>
        <v>2177.6999999999998</v>
      </c>
      <c r="AL99" s="98">
        <f t="shared" si="824"/>
        <v>2191.35</v>
      </c>
      <c r="AM99" s="98">
        <f t="shared" si="824"/>
        <v>2203.9499999999998</v>
      </c>
      <c r="AO99" s="98">
        <f>SUM(AB99:AD99)</f>
        <v>6328.3499999999995</v>
      </c>
      <c r="AP99" s="98">
        <f>SUM(AE99:AG99)</f>
        <v>6376.65</v>
      </c>
      <c r="AQ99" s="98">
        <f>SUM(AH99:AJ99)</f>
        <v>6463.7999999999993</v>
      </c>
      <c r="AR99" s="98">
        <f>SUM(AK99:AM99)</f>
        <v>6572.9999999999991</v>
      </c>
      <c r="AS99" s="98"/>
      <c r="AT99" s="98">
        <f>SUM(AB99:AM99)</f>
        <v>25741.799999999996</v>
      </c>
      <c r="AW99" s="98">
        <f>AW$7*AW97/1000</f>
        <v>2331.5100000000002</v>
      </c>
      <c r="AX99" s="98">
        <f t="shared" ref="AX99:BH99" si="825">AX$7*AX97/1000</f>
        <v>2254.35</v>
      </c>
      <c r="AY99" s="98">
        <f t="shared" si="825"/>
        <v>2257.5</v>
      </c>
      <c r="AZ99" s="98">
        <f t="shared" si="825"/>
        <v>2265.9</v>
      </c>
      <c r="BA99" s="98">
        <f t="shared" si="825"/>
        <v>2274.3000000000002</v>
      </c>
      <c r="BB99" s="98">
        <f t="shared" si="825"/>
        <v>2282.6999999999998</v>
      </c>
      <c r="BC99" s="98">
        <f t="shared" si="825"/>
        <v>2294.25</v>
      </c>
      <c r="BD99" s="98">
        <f t="shared" si="825"/>
        <v>2304.75</v>
      </c>
      <c r="BE99" s="98">
        <f t="shared" si="825"/>
        <v>2316.3000000000002</v>
      </c>
      <c r="BF99" s="98">
        <f t="shared" si="825"/>
        <v>2329.9499999999998</v>
      </c>
      <c r="BG99" s="98">
        <f t="shared" si="825"/>
        <v>2344.65</v>
      </c>
      <c r="BH99" s="98">
        <f t="shared" si="825"/>
        <v>2358.3000000000002</v>
      </c>
      <c r="BJ99" s="98">
        <f>SUM(AW99:AY99)</f>
        <v>6843.3600000000006</v>
      </c>
      <c r="BK99" s="98">
        <f>SUM(AZ99:BB99)</f>
        <v>6822.9000000000005</v>
      </c>
      <c r="BL99" s="98">
        <f>SUM(BC99:BE99)</f>
        <v>6915.3</v>
      </c>
      <c r="BM99" s="98">
        <f>SUM(BF99:BH99)</f>
        <v>7032.9000000000005</v>
      </c>
      <c r="BN99" s="98"/>
      <c r="BO99" s="98">
        <f>SUM(AW99:BH99)</f>
        <v>27614.460000000003</v>
      </c>
    </row>
    <row r="100" spans="3:67" ht="18" customHeight="1" x14ac:dyDescent="0.25">
      <c r="C100" s="114"/>
      <c r="D100" s="114"/>
      <c r="E100" s="114"/>
    </row>
    <row r="101" spans="3:67" ht="18" customHeight="1" x14ac:dyDescent="0.25">
      <c r="C101" s="114"/>
      <c r="D101" s="114" t="s">
        <v>36</v>
      </c>
      <c r="E101" s="114"/>
      <c r="G101" s="132">
        <f>G102/G$9</f>
        <v>0.1</v>
      </c>
      <c r="H101" s="132">
        <f t="shared" ref="H101:Y101" si="826">H102/H$9</f>
        <v>0.1</v>
      </c>
      <c r="I101" s="132">
        <f t="shared" si="826"/>
        <v>0.1</v>
      </c>
      <c r="J101" s="132">
        <f t="shared" si="826"/>
        <v>0.1</v>
      </c>
      <c r="K101" s="132">
        <f t="shared" si="826"/>
        <v>0.1</v>
      </c>
      <c r="L101" s="132">
        <f t="shared" si="826"/>
        <v>0.1</v>
      </c>
      <c r="M101" s="132">
        <f t="shared" si="826"/>
        <v>0.1</v>
      </c>
      <c r="N101" s="132">
        <f t="shared" si="826"/>
        <v>0.1</v>
      </c>
      <c r="O101" s="132">
        <f t="shared" si="826"/>
        <v>0.1</v>
      </c>
      <c r="P101" s="132">
        <f t="shared" si="826"/>
        <v>0.1</v>
      </c>
      <c r="Q101" s="132">
        <f t="shared" si="826"/>
        <v>0.1</v>
      </c>
      <c r="R101" s="132">
        <f t="shared" si="826"/>
        <v>0.1</v>
      </c>
      <c r="S101" s="132"/>
      <c r="T101" s="132">
        <f t="shared" si="826"/>
        <v>0.10000000000000002</v>
      </c>
      <c r="U101" s="132">
        <f t="shared" si="826"/>
        <v>0.1</v>
      </c>
      <c r="V101" s="132">
        <f t="shared" si="826"/>
        <v>0.1</v>
      </c>
      <c r="W101" s="132">
        <f t="shared" si="826"/>
        <v>0.1</v>
      </c>
      <c r="X101" s="132"/>
      <c r="Y101" s="132">
        <f t="shared" si="826"/>
        <v>0.1</v>
      </c>
      <c r="AB101" s="133">
        <v>0.1</v>
      </c>
      <c r="AC101" s="133">
        <v>0.1</v>
      </c>
      <c r="AD101" s="133">
        <v>0.1</v>
      </c>
      <c r="AE101" s="133">
        <v>0.1</v>
      </c>
      <c r="AF101" s="133">
        <v>0.1</v>
      </c>
      <c r="AG101" s="133">
        <v>0.1</v>
      </c>
      <c r="AH101" s="133">
        <v>0.1</v>
      </c>
      <c r="AI101" s="133">
        <v>0.1</v>
      </c>
      <c r="AJ101" s="133">
        <v>0.1</v>
      </c>
      <c r="AK101" s="133">
        <v>0.1</v>
      </c>
      <c r="AL101" s="133">
        <v>0.1</v>
      </c>
      <c r="AM101" s="133">
        <v>0.1</v>
      </c>
      <c r="AO101" s="134">
        <f>AO102/AO$9</f>
        <v>0.1</v>
      </c>
      <c r="AP101" s="134">
        <f t="shared" ref="AP101:AT101" si="827">AP102/AP$9</f>
        <v>0.1</v>
      </c>
      <c r="AQ101" s="134">
        <f t="shared" si="827"/>
        <v>0.1</v>
      </c>
      <c r="AR101" s="134">
        <f t="shared" si="827"/>
        <v>0.10000000000000002</v>
      </c>
      <c r="AS101" s="134"/>
      <c r="AT101" s="134">
        <f t="shared" si="827"/>
        <v>0.1</v>
      </c>
      <c r="AW101" s="133">
        <v>0.1</v>
      </c>
      <c r="AX101" s="133">
        <v>0.1</v>
      </c>
      <c r="AY101" s="133">
        <v>0.1</v>
      </c>
      <c r="AZ101" s="133">
        <v>0.1</v>
      </c>
      <c r="BA101" s="133">
        <v>0.1</v>
      </c>
      <c r="BB101" s="133">
        <v>0.1</v>
      </c>
      <c r="BC101" s="133">
        <v>0.1</v>
      </c>
      <c r="BD101" s="133">
        <v>0.1</v>
      </c>
      <c r="BE101" s="133">
        <v>0.1</v>
      </c>
      <c r="BF101" s="133">
        <v>0.1</v>
      </c>
      <c r="BG101" s="133">
        <v>0.1</v>
      </c>
      <c r="BH101" s="133">
        <v>0.1</v>
      </c>
      <c r="BJ101" s="134">
        <f>BJ102/BJ$9</f>
        <v>0.1</v>
      </c>
      <c r="BK101" s="134">
        <f t="shared" ref="BK101" si="828">BK102/BK$9</f>
        <v>9.9999999999999992E-2</v>
      </c>
      <c r="BL101" s="134">
        <f t="shared" ref="BL101" si="829">BL102/BL$9</f>
        <v>0.1</v>
      </c>
      <c r="BM101" s="134">
        <f t="shared" ref="BM101" si="830">BM102/BM$9</f>
        <v>0.10000000000000002</v>
      </c>
      <c r="BN101" s="134"/>
      <c r="BO101" s="134">
        <f t="shared" ref="BO101" si="831">BO102/BO$9</f>
        <v>0.1</v>
      </c>
    </row>
    <row r="102" spans="3:67" ht="18" customHeight="1" x14ac:dyDescent="0.25">
      <c r="C102" s="114"/>
      <c r="D102" s="114" t="s">
        <v>26</v>
      </c>
      <c r="E102" s="114"/>
      <c r="G102" s="115">
        <v>864</v>
      </c>
      <c r="H102" s="115">
        <v>871.2</v>
      </c>
      <c r="I102" s="115">
        <v>878.40000000000009</v>
      </c>
      <c r="J102" s="115">
        <v>885.6</v>
      </c>
      <c r="K102" s="115">
        <v>892.80000000000007</v>
      </c>
      <c r="L102" s="115">
        <v>900</v>
      </c>
      <c r="M102" s="115">
        <v>907.2</v>
      </c>
      <c r="N102" s="115">
        <v>914.40000000000009</v>
      </c>
      <c r="O102" s="115">
        <v>921.6</v>
      </c>
      <c r="P102" s="115">
        <v>928.80000000000007</v>
      </c>
      <c r="Q102" s="115">
        <v>936</v>
      </c>
      <c r="R102" s="115">
        <v>943.2</v>
      </c>
      <c r="T102" s="98">
        <f>SUM(G102:I102)</f>
        <v>2613.6000000000004</v>
      </c>
      <c r="U102" s="98">
        <f>SUM(J102:L102)</f>
        <v>2678.4</v>
      </c>
      <c r="V102" s="98">
        <f>SUM(M102:O102)</f>
        <v>2743.2000000000003</v>
      </c>
      <c r="W102" s="98">
        <f>SUM(P102:R102)</f>
        <v>2808</v>
      </c>
      <c r="X102" s="98"/>
      <c r="Y102" s="98">
        <f>SUM(G102:R102)</f>
        <v>10843.2</v>
      </c>
      <c r="AB102" s="98">
        <f>AB$9*AB101</f>
        <v>1040.0999999999999</v>
      </c>
      <c r="AC102" s="98">
        <f t="shared" ref="AC102:AM102" si="832">AC$9*AC101</f>
        <v>1052.2</v>
      </c>
      <c r="AD102" s="98">
        <f t="shared" si="832"/>
        <v>1045.2</v>
      </c>
      <c r="AE102" s="98">
        <f t="shared" si="832"/>
        <v>1048.8399999999999</v>
      </c>
      <c r="AF102" s="98">
        <f t="shared" si="832"/>
        <v>1052.48</v>
      </c>
      <c r="AG102" s="98">
        <f t="shared" si="832"/>
        <v>1056.6400000000001</v>
      </c>
      <c r="AH102" s="98">
        <f t="shared" si="832"/>
        <v>1061.8399999999999</v>
      </c>
      <c r="AI102" s="98">
        <f t="shared" si="832"/>
        <v>1067.04</v>
      </c>
      <c r="AJ102" s="98">
        <f t="shared" si="832"/>
        <v>1072.24</v>
      </c>
      <c r="AK102" s="98">
        <f t="shared" si="832"/>
        <v>1078.48</v>
      </c>
      <c r="AL102" s="98">
        <f t="shared" si="832"/>
        <v>1085.24</v>
      </c>
      <c r="AM102" s="98">
        <f t="shared" si="832"/>
        <v>1091.48</v>
      </c>
      <c r="AO102" s="98">
        <f>SUM(AB102:AD102)</f>
        <v>3137.5</v>
      </c>
      <c r="AP102" s="98">
        <f>SUM(AE102:AG102)</f>
        <v>3157.96</v>
      </c>
      <c r="AQ102" s="98">
        <f>SUM(AH102:AJ102)</f>
        <v>3201.12</v>
      </c>
      <c r="AR102" s="98">
        <f>SUM(AK102:AM102)</f>
        <v>3255.2000000000003</v>
      </c>
      <c r="AS102" s="98"/>
      <c r="AT102" s="98">
        <f>SUM(AB102:AM102)</f>
        <v>12751.779999999999</v>
      </c>
      <c r="AW102" s="98">
        <f>AW$9*AW101</f>
        <v>1197.8399999999999</v>
      </c>
      <c r="AX102" s="98">
        <f t="shared" ref="AX102" si="833">AX$9*AX101</f>
        <v>1202.3200000000002</v>
      </c>
      <c r="AY102" s="98">
        <f t="shared" ref="AY102" si="834">AY$9*AY101</f>
        <v>1204</v>
      </c>
      <c r="AZ102" s="98">
        <f t="shared" ref="AZ102" si="835">AZ$9*AZ101</f>
        <v>1208.48</v>
      </c>
      <c r="BA102" s="98">
        <f t="shared" ref="BA102" si="836">BA$9*BA101</f>
        <v>1212.96</v>
      </c>
      <c r="BB102" s="98">
        <f t="shared" ref="BB102" si="837">BB$9*BB101</f>
        <v>1217.44</v>
      </c>
      <c r="BC102" s="98">
        <f t="shared" ref="BC102" si="838">BC$9*BC101</f>
        <v>1223.6000000000001</v>
      </c>
      <c r="BD102" s="98">
        <f t="shared" ref="BD102" si="839">BD$9*BD101</f>
        <v>1229.2</v>
      </c>
      <c r="BE102" s="98">
        <f t="shared" ref="BE102" si="840">BE$9*BE101</f>
        <v>1235.3600000000001</v>
      </c>
      <c r="BF102" s="98">
        <f t="shared" ref="BF102" si="841">BF$9*BF101</f>
        <v>1242.6400000000001</v>
      </c>
      <c r="BG102" s="98">
        <f t="shared" ref="BG102" si="842">BG$9*BG101</f>
        <v>1250.48</v>
      </c>
      <c r="BH102" s="98">
        <f t="shared" ref="BH102" si="843">BH$9*BH101</f>
        <v>1257.7600000000002</v>
      </c>
      <c r="BJ102" s="98">
        <f>SUM(AW102:AY102)</f>
        <v>3604.16</v>
      </c>
      <c r="BK102" s="98">
        <f>SUM(AZ102:BB102)</f>
        <v>3638.88</v>
      </c>
      <c r="BL102" s="98">
        <f>SUM(BC102:BE102)</f>
        <v>3688.1600000000003</v>
      </c>
      <c r="BM102" s="98">
        <f>SUM(BF102:BH102)</f>
        <v>3750.88</v>
      </c>
      <c r="BN102" s="98"/>
      <c r="BO102" s="98">
        <f>SUM(AW102:BH102)</f>
        <v>14682.08</v>
      </c>
    </row>
    <row r="103" spans="3:67" ht="18" customHeight="1" x14ac:dyDescent="0.25">
      <c r="C103" s="114"/>
      <c r="D103" s="114"/>
      <c r="E103" s="114"/>
    </row>
    <row r="104" spans="3:67" ht="18" customHeight="1" x14ac:dyDescent="0.25">
      <c r="C104" s="114"/>
      <c r="D104" s="114" t="s">
        <v>243</v>
      </c>
      <c r="E104" s="114"/>
      <c r="G104" s="98">
        <f t="shared" ref="G104:R104" si="844">G$9-G99-G102</f>
        <v>5974.4040000000005</v>
      </c>
      <c r="H104" s="98">
        <f t="shared" si="844"/>
        <v>6040.2236000000003</v>
      </c>
      <c r="I104" s="98">
        <f t="shared" si="844"/>
        <v>6083.0694000000003</v>
      </c>
      <c r="J104" s="98">
        <f t="shared" si="844"/>
        <v>6118.1528999999991</v>
      </c>
      <c r="K104" s="98">
        <f t="shared" si="844"/>
        <v>6189.2413999999999</v>
      </c>
      <c r="L104" s="98">
        <f t="shared" si="844"/>
        <v>6220.5805</v>
      </c>
      <c r="M104" s="98">
        <f t="shared" si="844"/>
        <v>6262.1992</v>
      </c>
      <c r="N104" s="98">
        <f t="shared" si="844"/>
        <v>6333.9699999999993</v>
      </c>
      <c r="O104" s="98">
        <f t="shared" si="844"/>
        <v>6377.5507999999991</v>
      </c>
      <c r="P104" s="98">
        <f t="shared" si="844"/>
        <v>6444.3702000000003</v>
      </c>
      <c r="Q104" s="98">
        <f t="shared" si="844"/>
        <v>6487.0838000000003</v>
      </c>
      <c r="R104" s="98">
        <f t="shared" si="844"/>
        <v>6527.8848000000007</v>
      </c>
      <c r="T104" s="98">
        <f>SUM(G104:I104)</f>
        <v>18097.697</v>
      </c>
      <c r="U104" s="98">
        <f>SUM(J104:L104)</f>
        <v>18527.9748</v>
      </c>
      <c r="V104" s="98">
        <f>SUM(M104:O104)</f>
        <v>18973.72</v>
      </c>
      <c r="W104" s="98">
        <f>SUM(P104:R104)</f>
        <v>19459.338800000001</v>
      </c>
      <c r="X104" s="98"/>
      <c r="Y104" s="98">
        <f>SUM(G104:R104)</f>
        <v>75058.730599999995</v>
      </c>
      <c r="AB104" s="98">
        <f>AB$9-AB99-AB102</f>
        <v>7248.2999999999975</v>
      </c>
      <c r="AC104" s="98">
        <f t="shared" ref="AC104:AM104" si="845">AC$9-AC99-AC102</f>
        <v>7370.8499999999995</v>
      </c>
      <c r="AD104" s="98">
        <f t="shared" si="845"/>
        <v>7290.0000000000009</v>
      </c>
      <c r="AE104" s="98">
        <f t="shared" si="845"/>
        <v>7321.7099999999991</v>
      </c>
      <c r="AF104" s="98">
        <f t="shared" si="845"/>
        <v>7347.119999999999</v>
      </c>
      <c r="AG104" s="98">
        <f t="shared" si="845"/>
        <v>7376.1599999999989</v>
      </c>
      <c r="AH104" s="98">
        <f t="shared" si="845"/>
        <v>7412.4599999999991</v>
      </c>
      <c r="AI104" s="98">
        <f t="shared" si="845"/>
        <v>7448.7599999999993</v>
      </c>
      <c r="AJ104" s="98">
        <f t="shared" si="845"/>
        <v>7485.0599999999995</v>
      </c>
      <c r="AK104" s="98">
        <f t="shared" si="845"/>
        <v>7528.619999999999</v>
      </c>
      <c r="AL104" s="98">
        <f t="shared" si="845"/>
        <v>7575.8099999999995</v>
      </c>
      <c r="AM104" s="98">
        <f t="shared" si="845"/>
        <v>7619.369999999999</v>
      </c>
      <c r="AO104" s="98">
        <f>SUM(AB104:AD104)</f>
        <v>21909.149999999998</v>
      </c>
      <c r="AP104" s="98">
        <f>SUM(AE104:AG104)</f>
        <v>22044.989999999998</v>
      </c>
      <c r="AQ104" s="98">
        <f>SUM(AH104:AJ104)</f>
        <v>22346.28</v>
      </c>
      <c r="AR104" s="98">
        <f>SUM(AK104:AM104)</f>
        <v>22723.799999999996</v>
      </c>
      <c r="AS104" s="98"/>
      <c r="AT104" s="98">
        <f>SUM(AB104:AM104)</f>
        <v>89024.219999999987</v>
      </c>
      <c r="AW104" s="98">
        <f>AW$9-AW99-AW102</f>
        <v>8449.0499999999993</v>
      </c>
      <c r="AX104" s="98">
        <f t="shared" ref="AX104:BH104" si="846">AX$9-AX99-AX102</f>
        <v>8566.5300000000007</v>
      </c>
      <c r="AY104" s="98">
        <f t="shared" si="846"/>
        <v>8578.5</v>
      </c>
      <c r="AZ104" s="98">
        <f t="shared" si="846"/>
        <v>8610.42</v>
      </c>
      <c r="BA104" s="98">
        <f t="shared" si="846"/>
        <v>8642.34</v>
      </c>
      <c r="BB104" s="98">
        <f t="shared" si="846"/>
        <v>8674.26</v>
      </c>
      <c r="BC104" s="98">
        <f t="shared" si="846"/>
        <v>8718.15</v>
      </c>
      <c r="BD104" s="98">
        <f t="shared" si="846"/>
        <v>8758.0499999999993</v>
      </c>
      <c r="BE104" s="98">
        <f t="shared" si="846"/>
        <v>8801.9399999999987</v>
      </c>
      <c r="BF104" s="98">
        <f t="shared" si="846"/>
        <v>8853.8100000000013</v>
      </c>
      <c r="BG104" s="98">
        <f t="shared" si="846"/>
        <v>8909.67</v>
      </c>
      <c r="BH104" s="98">
        <f t="shared" si="846"/>
        <v>8961.5399999999991</v>
      </c>
      <c r="BJ104" s="98">
        <f>SUM(AW104:AY104)</f>
        <v>25594.080000000002</v>
      </c>
      <c r="BK104" s="98">
        <f>SUM(AZ104:BB104)</f>
        <v>25927.020000000004</v>
      </c>
      <c r="BL104" s="98">
        <f>SUM(BC104:BE104)</f>
        <v>26278.139999999996</v>
      </c>
      <c r="BM104" s="98">
        <f>SUM(BF104:BH104)</f>
        <v>26725.020000000004</v>
      </c>
      <c r="BN104" s="98"/>
      <c r="BO104" s="98">
        <f>SUM(AW104:BH104)</f>
        <v>104524.26</v>
      </c>
    </row>
    <row r="105" spans="3:67" ht="18" customHeight="1" x14ac:dyDescent="0.25">
      <c r="C105" s="114"/>
      <c r="D105" s="114"/>
      <c r="E105" s="118" t="s">
        <v>5</v>
      </c>
      <c r="G105" s="124"/>
      <c r="H105" s="124"/>
      <c r="I105" s="124"/>
      <c r="J105" s="124"/>
      <c r="K105" s="124"/>
      <c r="L105" s="124"/>
      <c r="M105" s="124"/>
      <c r="N105" s="124"/>
      <c r="O105" s="124"/>
      <c r="P105" s="124"/>
      <c r="Q105" s="124"/>
      <c r="R105" s="124"/>
      <c r="T105" s="124"/>
      <c r="U105" s="124"/>
      <c r="V105" s="124"/>
      <c r="W105" s="124"/>
      <c r="Y105" s="124"/>
      <c r="AB105" s="123">
        <f>(AB104/G104)-1</f>
        <v>0.21322562049703975</v>
      </c>
      <c r="AC105" s="123">
        <f t="shared" ref="AC105:AM105" si="847">(AC104/H104)-1</f>
        <v>0.22029422884278649</v>
      </c>
      <c r="AD105" s="123">
        <f t="shared" si="847"/>
        <v>0.19840815888110708</v>
      </c>
      <c r="AE105" s="123">
        <f t="shared" si="847"/>
        <v>0.19671902936587293</v>
      </c>
      <c r="AF105" s="123">
        <f t="shared" si="847"/>
        <v>0.18707924366950679</v>
      </c>
      <c r="AG105" s="123">
        <f t="shared" si="847"/>
        <v>0.18576714825891227</v>
      </c>
      <c r="AH105" s="123">
        <f t="shared" si="847"/>
        <v>0.18368320190133836</v>
      </c>
      <c r="AI105" s="123">
        <f t="shared" si="847"/>
        <v>0.17600178087360696</v>
      </c>
      <c r="AJ105" s="123">
        <f t="shared" si="847"/>
        <v>0.17365744856160159</v>
      </c>
      <c r="AK105" s="123">
        <f t="shared" si="847"/>
        <v>0.16824759694903912</v>
      </c>
      <c r="AL105" s="123">
        <f t="shared" si="847"/>
        <v>0.16782983441650612</v>
      </c>
      <c r="AM105" s="123">
        <f t="shared" si="847"/>
        <v>0.16720350212062529</v>
      </c>
      <c r="AN105" s="123"/>
      <c r="AO105" s="123">
        <f t="shared" ref="AO105" si="848">(AO104/T104)-1</f>
        <v>0.21060431059266804</v>
      </c>
      <c r="AP105" s="123">
        <f t="shared" ref="AP105" si="849">(AP104/U104)-1</f>
        <v>0.18982189030179364</v>
      </c>
      <c r="AQ105" s="123">
        <f t="shared" ref="AQ105" si="850">(AQ104/V104)-1</f>
        <v>0.17774901284513511</v>
      </c>
      <c r="AR105" s="123">
        <f t="shared" ref="AR105" si="851">(AR104/W104)-1</f>
        <v>0.16775807408214671</v>
      </c>
      <c r="AS105" s="123"/>
      <c r="AT105" s="123">
        <f t="shared" ref="AT105" si="852">(AT104/Y104)-1</f>
        <v>0.18606082581417915</v>
      </c>
      <c r="AW105" s="123">
        <f>(AW104/AB104)-1</f>
        <v>0.16565953395968736</v>
      </c>
      <c r="AX105" s="123">
        <f t="shared" ref="AX105" si="853">(AX104/AC104)-1</f>
        <v>0.16221738334113445</v>
      </c>
      <c r="AY105" s="123">
        <f t="shared" ref="AY105" si="854">(AY104/AD104)-1</f>
        <v>0.17674897119341559</v>
      </c>
      <c r="AZ105" s="123">
        <f t="shared" ref="AZ105" si="855">(AZ104/AE104)-1</f>
        <v>0.17601216109351525</v>
      </c>
      <c r="BA105" s="123">
        <f t="shared" ref="BA105" si="856">(BA104/AF104)-1</f>
        <v>0.17628948485937368</v>
      </c>
      <c r="BB105" s="123">
        <f t="shared" ref="BB105" si="857">(BB104/AG104)-1</f>
        <v>0.17598587883126204</v>
      </c>
      <c r="BC105" s="123">
        <f t="shared" ref="BC105" si="858">(BC104/AH104)-1</f>
        <v>0.1761479994495756</v>
      </c>
      <c r="BD105" s="123">
        <f t="shared" ref="BD105" si="859">(BD104/AI104)-1</f>
        <v>0.17577288031833493</v>
      </c>
      <c r="BE105" s="123">
        <f t="shared" ref="BE105" si="860">(BE104/AJ104)-1</f>
        <v>0.17593446144720271</v>
      </c>
      <c r="BF105" s="123">
        <f t="shared" ref="BF105" si="861">(BF104/AK104)-1</f>
        <v>0.17602030651035672</v>
      </c>
      <c r="BG105" s="123">
        <f t="shared" ref="BG105" si="862">(BG104/AL104)-1</f>
        <v>0.17606830160735298</v>
      </c>
      <c r="BH105" s="123">
        <f t="shared" ref="BH105" si="863">(BH104/AM104)-1</f>
        <v>0.17615235905330762</v>
      </c>
      <c r="BI105" s="123"/>
      <c r="BJ105" s="123">
        <f t="shared" ref="BJ105" si="864">(BJ104/AO104)-1</f>
        <v>0.16819137209795931</v>
      </c>
      <c r="BK105" s="123">
        <f t="shared" ref="BK105" si="865">(BK104/AP104)-1</f>
        <v>0.17609579319382807</v>
      </c>
      <c r="BL105" s="123">
        <f t="shared" ref="BL105" si="866">(BL104/AQ104)-1</f>
        <v>0.175951433527191</v>
      </c>
      <c r="BM105" s="123">
        <f t="shared" ref="BM105" si="867">(BM104/AR104)-1</f>
        <v>0.17608058511340574</v>
      </c>
      <c r="BN105" s="123"/>
      <c r="BO105" s="123">
        <f t="shared" ref="BO105" si="868">(BO104/AT104)-1</f>
        <v>0.17411037131243612</v>
      </c>
    </row>
    <row r="106" spans="3:67" ht="18" customHeight="1" x14ac:dyDescent="0.25">
      <c r="C106" s="114"/>
      <c r="D106" s="114" t="s">
        <v>248</v>
      </c>
      <c r="E106" s="114"/>
      <c r="G106" s="134">
        <f t="shared" ref="G106:Y106" si="869">G104/G$9</f>
        <v>0.69148194444444455</v>
      </c>
      <c r="H106" s="134">
        <f t="shared" si="869"/>
        <v>0.69332226813590458</v>
      </c>
      <c r="I106" s="134">
        <f t="shared" si="869"/>
        <v>0.69251700819672135</v>
      </c>
      <c r="J106" s="134">
        <f t="shared" si="869"/>
        <v>0.69084834010840102</v>
      </c>
      <c r="K106" s="134">
        <f t="shared" si="869"/>
        <v>0.6932394041218638</v>
      </c>
      <c r="L106" s="134">
        <f t="shared" si="869"/>
        <v>0.69117561111111114</v>
      </c>
      <c r="M106" s="134">
        <f t="shared" si="869"/>
        <v>0.69027768959435631</v>
      </c>
      <c r="N106" s="134">
        <f t="shared" si="869"/>
        <v>0.69269138232720906</v>
      </c>
      <c r="O106" s="134">
        <f t="shared" si="869"/>
        <v>0.69200855034722208</v>
      </c>
      <c r="P106" s="134">
        <f t="shared" si="869"/>
        <v>0.69383830749354003</v>
      </c>
      <c r="Q106" s="134">
        <f t="shared" si="869"/>
        <v>0.69306450854700863</v>
      </c>
      <c r="R106" s="134">
        <f t="shared" si="869"/>
        <v>0.69209974554707387</v>
      </c>
      <c r="S106" s="134"/>
      <c r="T106" s="134">
        <f t="shared" si="869"/>
        <v>0.69244325834098563</v>
      </c>
      <c r="U106" s="134">
        <f t="shared" si="869"/>
        <v>0.6917553315412186</v>
      </c>
      <c r="V106" s="134">
        <f t="shared" si="869"/>
        <v>0.69166375036453775</v>
      </c>
      <c r="W106" s="134">
        <f t="shared" si="869"/>
        <v>0.69299639601139607</v>
      </c>
      <c r="X106" s="134"/>
      <c r="Y106" s="134">
        <f t="shared" si="869"/>
        <v>0.6922193688210122</v>
      </c>
      <c r="AB106" s="134">
        <f>AB104/AB$9</f>
        <v>0.69688491491202753</v>
      </c>
      <c r="AC106" s="134">
        <f t="shared" ref="AC106:AM106" si="870">AC104/AC$9</f>
        <v>0.70051796236456942</v>
      </c>
      <c r="AD106" s="134">
        <f t="shared" si="870"/>
        <v>0.6974741676234214</v>
      </c>
      <c r="AE106" s="134">
        <f t="shared" si="870"/>
        <v>0.69807692307692304</v>
      </c>
      <c r="AF106" s="134">
        <f t="shared" si="870"/>
        <v>0.69807692307692304</v>
      </c>
      <c r="AG106" s="134">
        <f t="shared" si="870"/>
        <v>0.69807692307692304</v>
      </c>
      <c r="AH106" s="134">
        <f t="shared" si="870"/>
        <v>0.69807692307692304</v>
      </c>
      <c r="AI106" s="134">
        <f t="shared" si="870"/>
        <v>0.69807692307692304</v>
      </c>
      <c r="AJ106" s="134">
        <f t="shared" si="870"/>
        <v>0.69807692307692304</v>
      </c>
      <c r="AK106" s="134">
        <f t="shared" si="870"/>
        <v>0.69807692307692304</v>
      </c>
      <c r="AL106" s="134">
        <f t="shared" si="870"/>
        <v>0.69807692307692304</v>
      </c>
      <c r="AM106" s="134">
        <f t="shared" si="870"/>
        <v>0.69807692307692304</v>
      </c>
      <c r="AO106" s="134">
        <f>AO104/AO$9</f>
        <v>0.69829960159362547</v>
      </c>
      <c r="AP106" s="134">
        <f t="shared" ref="AP106:AT106" si="871">AP104/AP$9</f>
        <v>0.69807692307692304</v>
      </c>
      <c r="AQ106" s="134">
        <f t="shared" si="871"/>
        <v>0.69807692307692315</v>
      </c>
      <c r="AR106" s="134">
        <f t="shared" si="871"/>
        <v>0.69807692307692304</v>
      </c>
      <c r="AS106" s="134"/>
      <c r="AT106" s="134">
        <f t="shared" si="871"/>
        <v>0.69813171180807698</v>
      </c>
      <c r="AW106" s="134">
        <f>AW104/AW$9</f>
        <v>0.70535714285714279</v>
      </c>
      <c r="AX106" s="134">
        <f t="shared" ref="AX106:BH106" si="872">AX104/AX$9</f>
        <v>0.71250000000000002</v>
      </c>
      <c r="AY106" s="134">
        <f t="shared" si="872"/>
        <v>0.71250000000000002</v>
      </c>
      <c r="AZ106" s="134">
        <f t="shared" si="872"/>
        <v>0.71250000000000002</v>
      </c>
      <c r="BA106" s="134">
        <f t="shared" si="872"/>
        <v>0.71250000000000002</v>
      </c>
      <c r="BB106" s="134">
        <f t="shared" si="872"/>
        <v>0.71250000000000002</v>
      </c>
      <c r="BC106" s="134">
        <f t="shared" si="872"/>
        <v>0.71250000000000002</v>
      </c>
      <c r="BD106" s="134">
        <f t="shared" si="872"/>
        <v>0.71249999999999991</v>
      </c>
      <c r="BE106" s="134">
        <f t="shared" si="872"/>
        <v>0.71249999999999991</v>
      </c>
      <c r="BF106" s="134">
        <f t="shared" si="872"/>
        <v>0.71250000000000013</v>
      </c>
      <c r="BG106" s="134">
        <f t="shared" si="872"/>
        <v>0.71250000000000002</v>
      </c>
      <c r="BH106" s="134">
        <f t="shared" si="872"/>
        <v>0.71249999999999991</v>
      </c>
      <c r="BJ106" s="134">
        <f>BJ104/BJ$9</f>
        <v>0.71012607653378323</v>
      </c>
      <c r="BK106" s="134">
        <f t="shared" ref="BK106:BM106" si="873">BK104/BK$9</f>
        <v>0.71250000000000002</v>
      </c>
      <c r="BL106" s="134">
        <f t="shared" si="873"/>
        <v>0.71249999999999991</v>
      </c>
      <c r="BM106" s="134">
        <f t="shared" si="873"/>
        <v>0.71250000000000024</v>
      </c>
      <c r="BN106" s="134"/>
      <c r="BO106" s="134">
        <f t="shared" ref="BO106" si="874">BO104/BO$9</f>
        <v>0.71191724878218887</v>
      </c>
    </row>
    <row r="107" spans="3:67" ht="18" customHeight="1" x14ac:dyDescent="0.25">
      <c r="C107" s="114"/>
      <c r="D107" s="114"/>
      <c r="E107" s="114"/>
    </row>
    <row r="108" spans="3:67" ht="18" customHeight="1" x14ac:dyDescent="0.25">
      <c r="C108" s="113" t="str">
        <f>$D$36</f>
        <v>April COGS Forecast</v>
      </c>
      <c r="D108" s="114"/>
      <c r="E108" s="114"/>
    </row>
    <row r="109" spans="3:67" ht="18" customHeight="1" x14ac:dyDescent="0.25">
      <c r="C109" s="114"/>
      <c r="D109" s="114" t="s">
        <v>246</v>
      </c>
      <c r="E109" s="114"/>
      <c r="G109" s="128">
        <f>G111*1000/G$7</f>
        <v>100.2</v>
      </c>
      <c r="H109" s="128">
        <f t="shared" ref="H109:Y109" si="875">H111*1000/H$7</f>
        <v>99.259999999999991</v>
      </c>
      <c r="I109" s="128">
        <f t="shared" si="875"/>
        <v>99.81</v>
      </c>
      <c r="J109" s="128">
        <f t="shared" si="875"/>
        <v>100.83</v>
      </c>
      <c r="K109" s="128">
        <f t="shared" si="875"/>
        <v>99.61999999999999</v>
      </c>
      <c r="L109" s="128">
        <f t="shared" si="875"/>
        <v>100.45</v>
      </c>
      <c r="M109" s="128">
        <f t="shared" si="875"/>
        <v>100.72</v>
      </c>
      <c r="N109" s="128">
        <f t="shared" si="875"/>
        <v>99.77</v>
      </c>
      <c r="O109" s="128">
        <f t="shared" si="875"/>
        <v>99.940000000000012</v>
      </c>
      <c r="P109" s="128">
        <f t="shared" si="875"/>
        <v>99.06</v>
      </c>
      <c r="Q109" s="128">
        <f t="shared" si="875"/>
        <v>99.38</v>
      </c>
      <c r="R109" s="128">
        <f t="shared" si="875"/>
        <v>99.64</v>
      </c>
      <c r="S109" s="128"/>
      <c r="T109" s="128">
        <f t="shared" si="875"/>
        <v>99.755479955866107</v>
      </c>
      <c r="U109" s="128">
        <f t="shared" si="875"/>
        <v>100.29896061859378</v>
      </c>
      <c r="V109" s="128">
        <f t="shared" si="875"/>
        <v>100.14158051515682</v>
      </c>
      <c r="W109" s="128">
        <f t="shared" si="875"/>
        <v>99.361729914529917</v>
      </c>
      <c r="X109" s="128"/>
      <c r="Y109" s="128">
        <f t="shared" si="875"/>
        <v>99.885039014009564</v>
      </c>
      <c r="AB109" s="128">
        <f>AB111*1000/AB$7</f>
        <v>104.37375745526839</v>
      </c>
      <c r="AC109" s="128">
        <f t="shared" ref="AC109:AD109" si="876">AC111*1000/AC$7</f>
        <v>105.3151575787894</v>
      </c>
      <c r="AD109" s="128">
        <f t="shared" si="876"/>
        <v>104.6875</v>
      </c>
      <c r="AE109" s="129">
        <v>105</v>
      </c>
      <c r="AF109" s="129">
        <v>105</v>
      </c>
      <c r="AG109" s="129">
        <v>105</v>
      </c>
      <c r="AH109" s="129">
        <v>105</v>
      </c>
      <c r="AI109" s="129">
        <v>105</v>
      </c>
      <c r="AJ109" s="129">
        <v>105</v>
      </c>
      <c r="AK109" s="129">
        <v>105</v>
      </c>
      <c r="AL109" s="129">
        <v>105</v>
      </c>
      <c r="AM109" s="129">
        <v>105</v>
      </c>
      <c r="AO109" s="128">
        <f>AO111*1000/AO$7</f>
        <v>104.79094076655052</v>
      </c>
      <c r="AP109" s="128">
        <f t="shared" ref="AP109:AR109" si="877">AP111*1000/AP$7</f>
        <v>105</v>
      </c>
      <c r="AQ109" s="128">
        <f t="shared" si="877"/>
        <v>104.99999999999999</v>
      </c>
      <c r="AR109" s="128">
        <f t="shared" si="877"/>
        <v>104.99999999999999</v>
      </c>
      <c r="AS109" s="128"/>
      <c r="AT109" s="128">
        <f t="shared" ref="AT109" si="878">AT111*1000/AT$7</f>
        <v>104.94860499265783</v>
      </c>
      <c r="AW109" s="129">
        <v>109</v>
      </c>
      <c r="AX109" s="129">
        <v>105</v>
      </c>
      <c r="AY109" s="129">
        <v>105</v>
      </c>
      <c r="AZ109" s="129">
        <v>105</v>
      </c>
      <c r="BA109" s="129">
        <v>105</v>
      </c>
      <c r="BB109" s="129">
        <v>105</v>
      </c>
      <c r="BC109" s="129">
        <v>105</v>
      </c>
      <c r="BD109" s="129">
        <v>105</v>
      </c>
      <c r="BE109" s="129">
        <v>105</v>
      </c>
      <c r="BF109" s="129">
        <v>105</v>
      </c>
      <c r="BG109" s="129">
        <v>105</v>
      </c>
      <c r="BH109" s="129">
        <v>105</v>
      </c>
      <c r="BJ109" s="128">
        <f>BJ111*1000/BJ$7</f>
        <v>106.32939714108143</v>
      </c>
      <c r="BK109" s="128">
        <f t="shared" ref="BK109:BM109" si="879">BK111*1000/BK$7</f>
        <v>105.00000000000001</v>
      </c>
      <c r="BL109" s="128">
        <f t="shared" si="879"/>
        <v>105</v>
      </c>
      <c r="BM109" s="128">
        <f t="shared" si="879"/>
        <v>105.00000000000001</v>
      </c>
      <c r="BN109" s="128"/>
      <c r="BO109" s="128">
        <f t="shared" ref="BO109" si="880">BO111*1000/BO$7</f>
        <v>105.32634068197423</v>
      </c>
    </row>
    <row r="110" spans="3:67" ht="18" customHeight="1" x14ac:dyDescent="0.25">
      <c r="C110" s="114"/>
      <c r="D110" s="114"/>
      <c r="E110" s="118" t="s">
        <v>5</v>
      </c>
      <c r="G110" s="124"/>
      <c r="H110" s="124"/>
      <c r="I110" s="124"/>
      <c r="J110" s="124"/>
      <c r="K110" s="124"/>
      <c r="L110" s="124"/>
      <c r="M110" s="124"/>
      <c r="N110" s="124"/>
      <c r="O110" s="124"/>
      <c r="P110" s="124"/>
      <c r="Q110" s="124"/>
      <c r="R110" s="124"/>
      <c r="T110" s="124"/>
      <c r="U110" s="124"/>
      <c r="V110" s="124"/>
      <c r="W110" s="124"/>
      <c r="Y110" s="124"/>
      <c r="AB110" s="123">
        <f t="shared" ref="AB110:AD110" si="881">(AB109/G109)-1</f>
        <v>4.1654266020642483E-2</v>
      </c>
      <c r="AC110" s="123">
        <f t="shared" si="881"/>
        <v>6.1002997972893436E-2</v>
      </c>
      <c r="AD110" s="123">
        <f t="shared" si="881"/>
        <v>4.8867848912934608E-2</v>
      </c>
      <c r="AE110" s="123">
        <f t="shared" ref="AE110" si="882">(AE109/J109)-1</f>
        <v>4.1356739065754322E-2</v>
      </c>
      <c r="AF110" s="123">
        <f t="shared" ref="AF110" si="883">(AF109/K109)-1</f>
        <v>5.4005219835374429E-2</v>
      </c>
      <c r="AG110" s="123">
        <f t="shared" ref="AG110" si="884">(AG109/L109)-1</f>
        <v>4.5296167247386832E-2</v>
      </c>
      <c r="AH110" s="123">
        <f t="shared" ref="AH110" si="885">(AH109/M109)-1</f>
        <v>4.2494042891183526E-2</v>
      </c>
      <c r="AI110" s="123">
        <f t="shared" ref="AI110" si="886">(AI109/N109)-1</f>
        <v>5.2420567304801047E-2</v>
      </c>
      <c r="AJ110" s="123">
        <f t="shared" ref="AJ110" si="887">(AJ109/O109)-1</f>
        <v>5.0630378226935946E-2</v>
      </c>
      <c r="AK110" s="123">
        <f t="shared" ref="AK110" si="888">(AK109/P109)-1</f>
        <v>5.9963658388855201E-2</v>
      </c>
      <c r="AL110" s="123">
        <f t="shared" ref="AL110" si="889">(AL109/Q109)-1</f>
        <v>5.6550613805594674E-2</v>
      </c>
      <c r="AM110" s="123">
        <f t="shared" ref="AM110" si="890">(AM109/R109)-1</f>
        <v>5.3793657165796871E-2</v>
      </c>
      <c r="AN110" s="123"/>
      <c r="AO110" s="123">
        <f>(AO109/T109)-1</f>
        <v>5.0478037025256217E-2</v>
      </c>
      <c r="AP110" s="123">
        <f>(AP109/U109)-1</f>
        <v>4.6870270164441896E-2</v>
      </c>
      <c r="AQ110" s="123">
        <f>(AQ109/V109)-1</f>
        <v>4.8515506344618098E-2</v>
      </c>
      <c r="AR110" s="123">
        <f>(AR109/W109)-1</f>
        <v>5.6744886490201596E-2</v>
      </c>
      <c r="AS110" s="123"/>
      <c r="AT110" s="123">
        <f>(AT109/Y109)-1</f>
        <v>5.0693938037488007E-2</v>
      </c>
      <c r="AW110" s="123">
        <f t="shared" ref="AW110" si="891">(AW109/AB109)-1</f>
        <v>4.4323809523809432E-2</v>
      </c>
      <c r="AX110" s="123">
        <f t="shared" ref="AX110" si="892">(AX109/AC109)-1</f>
        <v>-2.9925187032419087E-3</v>
      </c>
      <c r="AY110" s="123">
        <f t="shared" ref="AY110" si="893">(AY109/AD109)-1</f>
        <v>2.9850746268655914E-3</v>
      </c>
      <c r="AZ110" s="123">
        <f t="shared" ref="AZ110" si="894">(AZ109/AE109)-1</f>
        <v>0</v>
      </c>
      <c r="BA110" s="123">
        <f t="shared" ref="BA110" si="895">(BA109/AF109)-1</f>
        <v>0</v>
      </c>
      <c r="BB110" s="123">
        <f t="shared" ref="BB110" si="896">(BB109/AG109)-1</f>
        <v>0</v>
      </c>
      <c r="BC110" s="123">
        <f t="shared" ref="BC110" si="897">(BC109/AH109)-1</f>
        <v>0</v>
      </c>
      <c r="BD110" s="123">
        <f t="shared" ref="BD110" si="898">(BD109/AI109)-1</f>
        <v>0</v>
      </c>
      <c r="BE110" s="123">
        <f t="shared" ref="BE110" si="899">(BE109/AJ109)-1</f>
        <v>0</v>
      </c>
      <c r="BF110" s="123">
        <f t="shared" ref="BF110" si="900">(BF109/AK109)-1</f>
        <v>0</v>
      </c>
      <c r="BG110" s="123">
        <f t="shared" ref="BG110" si="901">(BG109/AL109)-1</f>
        <v>0</v>
      </c>
      <c r="BH110" s="123">
        <f t="shared" ref="BH110" si="902">(BH109/AM109)-1</f>
        <v>0</v>
      </c>
      <c r="BJ110" s="123">
        <f>(BJ109/AO109)-1</f>
        <v>1.4681196325531776E-2</v>
      </c>
      <c r="BK110" s="123">
        <f>(BK109/AP109)-1</f>
        <v>0</v>
      </c>
      <c r="BL110" s="123">
        <f>(BL109/AQ109)-1</f>
        <v>0</v>
      </c>
      <c r="BM110" s="123">
        <f>(BM109/AR109)-1</f>
        <v>0</v>
      </c>
      <c r="BN110" s="123"/>
      <c r="BO110" s="123">
        <f>(BO109/AT109)-1</f>
        <v>3.5992445001324924E-3</v>
      </c>
    </row>
    <row r="111" spans="3:67" ht="18" customHeight="1" x14ac:dyDescent="0.25">
      <c r="C111" s="114"/>
      <c r="D111" s="114" t="s">
        <v>247</v>
      </c>
      <c r="E111" s="114"/>
      <c r="G111" s="115">
        <v>1801.596</v>
      </c>
      <c r="H111" s="115">
        <v>1800.5763999999999</v>
      </c>
      <c r="I111" s="115">
        <v>1822.5306</v>
      </c>
      <c r="J111" s="115">
        <v>1852.2471</v>
      </c>
      <c r="K111" s="115">
        <v>1845.9585999999999</v>
      </c>
      <c r="L111" s="115">
        <v>1879.4195</v>
      </c>
      <c r="M111" s="115">
        <v>1902.6007999999999</v>
      </c>
      <c r="N111" s="115">
        <v>1895.63</v>
      </c>
      <c r="O111" s="115">
        <v>1916.8492000000001</v>
      </c>
      <c r="P111" s="115">
        <v>1914.8298</v>
      </c>
      <c r="Q111" s="115">
        <v>1936.9161999999999</v>
      </c>
      <c r="R111" s="115">
        <v>1960.9151999999999</v>
      </c>
      <c r="T111" s="98">
        <f>SUM(G111:I111)</f>
        <v>5424.7029999999995</v>
      </c>
      <c r="U111" s="98">
        <f>SUM(J111:L111)</f>
        <v>5577.6252000000004</v>
      </c>
      <c r="V111" s="98">
        <f>SUM(M111:O111)</f>
        <v>5715.08</v>
      </c>
      <c r="W111" s="98">
        <f>SUM(P111:R111)</f>
        <v>5812.6612000000005</v>
      </c>
      <c r="X111" s="98"/>
      <c r="Y111" s="98">
        <f>SUM(G111:R111)</f>
        <v>22530.0694</v>
      </c>
      <c r="AB111" s="115">
        <v>2100</v>
      </c>
      <c r="AC111" s="115">
        <v>2105.25</v>
      </c>
      <c r="AD111" s="115">
        <v>2110.5</v>
      </c>
      <c r="AE111" s="98">
        <f t="shared" ref="AE111:AM111" si="903">AE$7*AE109/1000</f>
        <v>2117.85</v>
      </c>
      <c r="AF111" s="98">
        <f t="shared" si="903"/>
        <v>2125.1999999999998</v>
      </c>
      <c r="AG111" s="98">
        <f t="shared" si="903"/>
        <v>2133.6</v>
      </c>
      <c r="AH111" s="98">
        <f t="shared" si="903"/>
        <v>2144.1</v>
      </c>
      <c r="AI111" s="98">
        <f t="shared" si="903"/>
        <v>2154.6</v>
      </c>
      <c r="AJ111" s="98">
        <f t="shared" si="903"/>
        <v>2165.1</v>
      </c>
      <c r="AK111" s="98">
        <f t="shared" si="903"/>
        <v>2177.6999999999998</v>
      </c>
      <c r="AL111" s="98">
        <f t="shared" si="903"/>
        <v>2191.35</v>
      </c>
      <c r="AM111" s="98">
        <f t="shared" si="903"/>
        <v>2203.9499999999998</v>
      </c>
      <c r="AO111" s="98">
        <f>SUM(AB111:AD111)</f>
        <v>6315.75</v>
      </c>
      <c r="AP111" s="98">
        <f>SUM(AE111:AG111)</f>
        <v>6376.65</v>
      </c>
      <c r="AQ111" s="98">
        <f>SUM(AH111:AJ111)</f>
        <v>6463.7999999999993</v>
      </c>
      <c r="AR111" s="98">
        <f>SUM(AK111:AM111)</f>
        <v>6572.9999999999991</v>
      </c>
      <c r="AS111" s="98"/>
      <c r="AT111" s="98">
        <f>SUM(AB111:AM111)</f>
        <v>25729.199999999997</v>
      </c>
      <c r="AW111" s="98">
        <f>AW$7*AW109/1000</f>
        <v>2331.5100000000002</v>
      </c>
      <c r="AX111" s="98">
        <f t="shared" ref="AX111:BH111" si="904">AX$7*AX109/1000</f>
        <v>2254.35</v>
      </c>
      <c r="AY111" s="98">
        <f t="shared" si="904"/>
        <v>2257.5</v>
      </c>
      <c r="AZ111" s="98">
        <f t="shared" si="904"/>
        <v>2265.9</v>
      </c>
      <c r="BA111" s="98">
        <f t="shared" si="904"/>
        <v>2274.3000000000002</v>
      </c>
      <c r="BB111" s="98">
        <f t="shared" si="904"/>
        <v>2282.6999999999998</v>
      </c>
      <c r="BC111" s="98">
        <f t="shared" si="904"/>
        <v>2294.25</v>
      </c>
      <c r="BD111" s="98">
        <f t="shared" si="904"/>
        <v>2304.75</v>
      </c>
      <c r="BE111" s="98">
        <f t="shared" si="904"/>
        <v>2316.3000000000002</v>
      </c>
      <c r="BF111" s="98">
        <f t="shared" si="904"/>
        <v>2329.9499999999998</v>
      </c>
      <c r="BG111" s="98">
        <f t="shared" si="904"/>
        <v>2344.65</v>
      </c>
      <c r="BH111" s="98">
        <f t="shared" si="904"/>
        <v>2358.3000000000002</v>
      </c>
      <c r="BJ111" s="98">
        <f>SUM(AW111:AY111)</f>
        <v>6843.3600000000006</v>
      </c>
      <c r="BK111" s="98">
        <f>SUM(AZ111:BB111)</f>
        <v>6822.9000000000005</v>
      </c>
      <c r="BL111" s="98">
        <f>SUM(BC111:BE111)</f>
        <v>6915.3</v>
      </c>
      <c r="BM111" s="98">
        <f>SUM(BF111:BH111)</f>
        <v>7032.9000000000005</v>
      </c>
      <c r="BN111" s="98"/>
      <c r="BO111" s="98">
        <f>SUM(AW111:BH111)</f>
        <v>27614.460000000003</v>
      </c>
    </row>
    <row r="112" spans="3:67" ht="18" customHeight="1" x14ac:dyDescent="0.25">
      <c r="C112" s="114"/>
      <c r="D112" s="114"/>
      <c r="E112" s="114"/>
    </row>
    <row r="113" spans="3:67" ht="18" customHeight="1" x14ac:dyDescent="0.25">
      <c r="C113" s="114"/>
      <c r="D113" s="114" t="s">
        <v>36</v>
      </c>
      <c r="E113" s="114"/>
      <c r="G113" s="132">
        <f>G114/G$9</f>
        <v>0.1</v>
      </c>
      <c r="H113" s="132">
        <f t="shared" ref="H113" si="905">H114/H$9</f>
        <v>0.1</v>
      </c>
      <c r="I113" s="132">
        <f t="shared" ref="I113" si="906">I114/I$9</f>
        <v>0.1</v>
      </c>
      <c r="J113" s="132">
        <f t="shared" ref="J113" si="907">J114/J$9</f>
        <v>0.1</v>
      </c>
      <c r="K113" s="132">
        <f t="shared" ref="K113" si="908">K114/K$9</f>
        <v>0.1</v>
      </c>
      <c r="L113" s="132">
        <f t="shared" ref="L113" si="909">L114/L$9</f>
        <v>0.1</v>
      </c>
      <c r="M113" s="132">
        <f t="shared" ref="M113" si="910">M114/M$9</f>
        <v>0.1</v>
      </c>
      <c r="N113" s="132">
        <f t="shared" ref="N113" si="911">N114/N$9</f>
        <v>0.1</v>
      </c>
      <c r="O113" s="132">
        <f t="shared" ref="O113" si="912">O114/O$9</f>
        <v>0.1</v>
      </c>
      <c r="P113" s="132">
        <f t="shared" ref="P113" si="913">P114/P$9</f>
        <v>0.1</v>
      </c>
      <c r="Q113" s="132">
        <f t="shared" ref="Q113" si="914">Q114/Q$9</f>
        <v>0.1</v>
      </c>
      <c r="R113" s="132">
        <f t="shared" ref="R113" si="915">R114/R$9</f>
        <v>0.1</v>
      </c>
      <c r="S113" s="132"/>
      <c r="T113" s="132">
        <f t="shared" ref="T113" si="916">T114/T$9</f>
        <v>0.10000000000000002</v>
      </c>
      <c r="U113" s="132">
        <f t="shared" ref="U113" si="917">U114/U$9</f>
        <v>0.1</v>
      </c>
      <c r="V113" s="132">
        <f t="shared" ref="V113" si="918">V114/V$9</f>
        <v>0.1</v>
      </c>
      <c r="W113" s="132">
        <f t="shared" ref="W113" si="919">W114/W$9</f>
        <v>0.1</v>
      </c>
      <c r="X113" s="132"/>
      <c r="Y113" s="132">
        <f t="shared" ref="Y113" si="920">Y114/Y$9</f>
        <v>0.1</v>
      </c>
      <c r="AB113" s="134">
        <f>AB114/AB$9</f>
        <v>9.9990385539851956E-2</v>
      </c>
      <c r="AC113" s="134">
        <f t="shared" ref="AC113:AD113" si="921">AC114/AC$9</f>
        <v>9.9087625926629938E-2</v>
      </c>
      <c r="AD113" s="134">
        <f t="shared" si="921"/>
        <v>0.1</v>
      </c>
      <c r="AE113" s="133">
        <v>0.1</v>
      </c>
      <c r="AF113" s="133">
        <v>0.1</v>
      </c>
      <c r="AG113" s="133">
        <v>0.1</v>
      </c>
      <c r="AH113" s="133">
        <v>0.1</v>
      </c>
      <c r="AI113" s="133">
        <v>0.1</v>
      </c>
      <c r="AJ113" s="133">
        <v>0.1</v>
      </c>
      <c r="AK113" s="133">
        <v>0.1</v>
      </c>
      <c r="AL113" s="133">
        <v>0.1</v>
      </c>
      <c r="AM113" s="133">
        <v>0.1</v>
      </c>
      <c r="AO113" s="134">
        <f>AO114/AO$9</f>
        <v>9.9690836653386461E-2</v>
      </c>
      <c r="AP113" s="134">
        <f t="shared" ref="AP113" si="922">AP114/AP$9</f>
        <v>0.1</v>
      </c>
      <c r="AQ113" s="134">
        <f t="shared" ref="AQ113" si="923">AQ114/AQ$9</f>
        <v>0.1</v>
      </c>
      <c r="AR113" s="134">
        <f t="shared" ref="AR113" si="924">AR114/AR$9</f>
        <v>0.10000000000000002</v>
      </c>
      <c r="AS113" s="134"/>
      <c r="AT113" s="134">
        <f t="shared" ref="AT113" si="925">AT114/AT$9</f>
        <v>9.9923932188290585E-2</v>
      </c>
      <c r="AW113" s="133">
        <v>0.1</v>
      </c>
      <c r="AX113" s="133">
        <v>0.1</v>
      </c>
      <c r="AY113" s="133">
        <v>0.1</v>
      </c>
      <c r="AZ113" s="133">
        <v>0.1</v>
      </c>
      <c r="BA113" s="133">
        <v>0.1</v>
      </c>
      <c r="BB113" s="133">
        <v>0.1</v>
      </c>
      <c r="BC113" s="133">
        <v>0.1</v>
      </c>
      <c r="BD113" s="133">
        <v>0.1</v>
      </c>
      <c r="BE113" s="133">
        <v>0.1</v>
      </c>
      <c r="BF113" s="133">
        <v>0.1</v>
      </c>
      <c r="BG113" s="133">
        <v>0.1</v>
      </c>
      <c r="BH113" s="133">
        <v>0.1</v>
      </c>
      <c r="BJ113" s="134">
        <f>BJ114/BJ$9</f>
        <v>0.1</v>
      </c>
      <c r="BK113" s="134">
        <f t="shared" ref="BK113" si="926">BK114/BK$9</f>
        <v>9.9999999999999992E-2</v>
      </c>
      <c r="BL113" s="134">
        <f t="shared" ref="BL113" si="927">BL114/BL$9</f>
        <v>0.1</v>
      </c>
      <c r="BM113" s="134">
        <f t="shared" ref="BM113" si="928">BM114/BM$9</f>
        <v>0.10000000000000002</v>
      </c>
      <c r="BN113" s="134"/>
      <c r="BO113" s="134">
        <f t="shared" ref="BO113" si="929">BO114/BO$9</f>
        <v>0.1</v>
      </c>
    </row>
    <row r="114" spans="3:67" ht="18" customHeight="1" x14ac:dyDescent="0.25">
      <c r="C114" s="114"/>
      <c r="D114" s="114" t="s">
        <v>26</v>
      </c>
      <c r="E114" s="114"/>
      <c r="G114" s="115">
        <v>864</v>
      </c>
      <c r="H114" s="115">
        <v>871.2</v>
      </c>
      <c r="I114" s="115">
        <v>878.40000000000009</v>
      </c>
      <c r="J114" s="115">
        <v>885.6</v>
      </c>
      <c r="K114" s="115">
        <v>892.80000000000007</v>
      </c>
      <c r="L114" s="115">
        <v>900</v>
      </c>
      <c r="M114" s="115">
        <v>907.2</v>
      </c>
      <c r="N114" s="115">
        <v>914.40000000000009</v>
      </c>
      <c r="O114" s="115">
        <v>921.6</v>
      </c>
      <c r="P114" s="115">
        <v>928.80000000000007</v>
      </c>
      <c r="Q114" s="115">
        <v>936</v>
      </c>
      <c r="R114" s="115">
        <v>943.2</v>
      </c>
      <c r="T114" s="98">
        <f>SUM(G114:I114)</f>
        <v>2613.6000000000004</v>
      </c>
      <c r="U114" s="98">
        <f>SUM(J114:L114)</f>
        <v>2678.4</v>
      </c>
      <c r="V114" s="98">
        <f>SUM(M114:O114)</f>
        <v>2743.2000000000003</v>
      </c>
      <c r="W114" s="98">
        <f>SUM(P114:R114)</f>
        <v>2808</v>
      </c>
      <c r="X114" s="98"/>
      <c r="Y114" s="98">
        <f>SUM(G114:R114)</f>
        <v>10843.2</v>
      </c>
      <c r="AB114" s="115">
        <v>1040</v>
      </c>
      <c r="AC114" s="115">
        <v>1042.6000000000001</v>
      </c>
      <c r="AD114" s="115">
        <v>1045.2</v>
      </c>
      <c r="AE114" s="98">
        <f t="shared" ref="AE114" si="930">AE$9*AE113</f>
        <v>1048.8399999999999</v>
      </c>
      <c r="AF114" s="98">
        <f t="shared" ref="AF114" si="931">AF$9*AF113</f>
        <v>1052.48</v>
      </c>
      <c r="AG114" s="98">
        <f t="shared" ref="AG114" si="932">AG$9*AG113</f>
        <v>1056.6400000000001</v>
      </c>
      <c r="AH114" s="98">
        <f t="shared" ref="AH114" si="933">AH$9*AH113</f>
        <v>1061.8399999999999</v>
      </c>
      <c r="AI114" s="98">
        <f t="shared" ref="AI114" si="934">AI$9*AI113</f>
        <v>1067.04</v>
      </c>
      <c r="AJ114" s="98">
        <f t="shared" ref="AJ114" si="935">AJ$9*AJ113</f>
        <v>1072.24</v>
      </c>
      <c r="AK114" s="98">
        <f t="shared" ref="AK114" si="936">AK$9*AK113</f>
        <v>1078.48</v>
      </c>
      <c r="AL114" s="98">
        <f t="shared" ref="AL114" si="937">AL$9*AL113</f>
        <v>1085.24</v>
      </c>
      <c r="AM114" s="98">
        <f t="shared" ref="AM114" si="938">AM$9*AM113</f>
        <v>1091.48</v>
      </c>
      <c r="AO114" s="98">
        <f>SUM(AB114:AD114)</f>
        <v>3127.8</v>
      </c>
      <c r="AP114" s="98">
        <f>SUM(AE114:AG114)</f>
        <v>3157.96</v>
      </c>
      <c r="AQ114" s="98">
        <f>SUM(AH114:AJ114)</f>
        <v>3201.12</v>
      </c>
      <c r="AR114" s="98">
        <f>SUM(AK114:AM114)</f>
        <v>3255.2000000000003</v>
      </c>
      <c r="AS114" s="98"/>
      <c r="AT114" s="98">
        <f>SUM(AB114:AM114)</f>
        <v>12742.08</v>
      </c>
      <c r="AW114" s="98">
        <f>AW$9*AW113</f>
        <v>1197.8399999999999</v>
      </c>
      <c r="AX114" s="98">
        <f t="shared" ref="AX114" si="939">AX$9*AX113</f>
        <v>1202.3200000000002</v>
      </c>
      <c r="AY114" s="98">
        <f t="shared" ref="AY114" si="940">AY$9*AY113</f>
        <v>1204</v>
      </c>
      <c r="AZ114" s="98">
        <f t="shared" ref="AZ114" si="941">AZ$9*AZ113</f>
        <v>1208.48</v>
      </c>
      <c r="BA114" s="98">
        <f t="shared" ref="BA114" si="942">BA$9*BA113</f>
        <v>1212.96</v>
      </c>
      <c r="BB114" s="98">
        <f t="shared" ref="BB114" si="943">BB$9*BB113</f>
        <v>1217.44</v>
      </c>
      <c r="BC114" s="98">
        <f t="shared" ref="BC114" si="944">BC$9*BC113</f>
        <v>1223.6000000000001</v>
      </c>
      <c r="BD114" s="98">
        <f t="shared" ref="BD114" si="945">BD$9*BD113</f>
        <v>1229.2</v>
      </c>
      <c r="BE114" s="98">
        <f t="shared" ref="BE114" si="946">BE$9*BE113</f>
        <v>1235.3600000000001</v>
      </c>
      <c r="BF114" s="98">
        <f t="shared" ref="BF114" si="947">BF$9*BF113</f>
        <v>1242.6400000000001</v>
      </c>
      <c r="BG114" s="98">
        <f t="shared" ref="BG114" si="948">BG$9*BG113</f>
        <v>1250.48</v>
      </c>
      <c r="BH114" s="98">
        <f t="shared" ref="BH114" si="949">BH$9*BH113</f>
        <v>1257.7600000000002</v>
      </c>
      <c r="BJ114" s="98">
        <f>SUM(AW114:AY114)</f>
        <v>3604.16</v>
      </c>
      <c r="BK114" s="98">
        <f>SUM(AZ114:BB114)</f>
        <v>3638.88</v>
      </c>
      <c r="BL114" s="98">
        <f>SUM(BC114:BE114)</f>
        <v>3688.1600000000003</v>
      </c>
      <c r="BM114" s="98">
        <f>SUM(BF114:BH114)</f>
        <v>3750.88</v>
      </c>
      <c r="BN114" s="98"/>
      <c r="BO114" s="98">
        <f>SUM(AW114:BH114)</f>
        <v>14682.08</v>
      </c>
    </row>
    <row r="115" spans="3:67" ht="18" customHeight="1" x14ac:dyDescent="0.25">
      <c r="C115" s="114"/>
      <c r="D115" s="114"/>
      <c r="E115" s="114"/>
    </row>
    <row r="116" spans="3:67" ht="18" customHeight="1" x14ac:dyDescent="0.25">
      <c r="C116" s="114"/>
      <c r="D116" s="114" t="s">
        <v>243</v>
      </c>
      <c r="E116" s="114"/>
      <c r="G116" s="98">
        <f t="shared" ref="G116:R116" si="950">G$9-G111-G114</f>
        <v>5974.4040000000005</v>
      </c>
      <c r="H116" s="98">
        <f t="shared" si="950"/>
        <v>6040.2236000000003</v>
      </c>
      <c r="I116" s="98">
        <f t="shared" si="950"/>
        <v>6083.0694000000003</v>
      </c>
      <c r="J116" s="98">
        <f t="shared" si="950"/>
        <v>6118.1528999999991</v>
      </c>
      <c r="K116" s="98">
        <f t="shared" si="950"/>
        <v>6189.2413999999999</v>
      </c>
      <c r="L116" s="98">
        <f t="shared" si="950"/>
        <v>6220.5805</v>
      </c>
      <c r="M116" s="98">
        <f t="shared" si="950"/>
        <v>6262.1992</v>
      </c>
      <c r="N116" s="98">
        <f t="shared" si="950"/>
        <v>6333.9699999999993</v>
      </c>
      <c r="O116" s="98">
        <f t="shared" si="950"/>
        <v>6377.5507999999991</v>
      </c>
      <c r="P116" s="98">
        <f t="shared" si="950"/>
        <v>6444.3702000000003</v>
      </c>
      <c r="Q116" s="98">
        <f t="shared" si="950"/>
        <v>6487.0838000000003</v>
      </c>
      <c r="R116" s="98">
        <f t="shared" si="950"/>
        <v>6527.8848000000007</v>
      </c>
      <c r="T116" s="98">
        <f>SUM(G116:I116)</f>
        <v>18097.697</v>
      </c>
      <c r="U116" s="98">
        <f>SUM(J116:L116)</f>
        <v>18527.9748</v>
      </c>
      <c r="V116" s="98">
        <f>SUM(M116:O116)</f>
        <v>18973.72</v>
      </c>
      <c r="W116" s="98">
        <f>SUM(P116:R116)</f>
        <v>19459.338800000001</v>
      </c>
      <c r="X116" s="98"/>
      <c r="Y116" s="98">
        <f>SUM(G116:R116)</f>
        <v>75058.730599999995</v>
      </c>
      <c r="AB116" s="98">
        <f>AB$9-AB111-AB114</f>
        <v>7260.9999999999982</v>
      </c>
      <c r="AC116" s="98">
        <f t="shared" ref="AC116:AD116" si="951">AC$9-AC111-AC114</f>
        <v>7374.15</v>
      </c>
      <c r="AD116" s="98">
        <f t="shared" si="951"/>
        <v>7296.3</v>
      </c>
      <c r="AE116" s="98">
        <f t="shared" ref="AE116:AM116" si="952">AE$9-AE111-AE114</f>
        <v>7321.7099999999991</v>
      </c>
      <c r="AF116" s="98">
        <f t="shared" si="952"/>
        <v>7347.119999999999</v>
      </c>
      <c r="AG116" s="98">
        <f t="shared" si="952"/>
        <v>7376.1599999999989</v>
      </c>
      <c r="AH116" s="98">
        <f t="shared" si="952"/>
        <v>7412.4599999999991</v>
      </c>
      <c r="AI116" s="98">
        <f t="shared" si="952"/>
        <v>7448.7599999999993</v>
      </c>
      <c r="AJ116" s="98">
        <f t="shared" si="952"/>
        <v>7485.0599999999995</v>
      </c>
      <c r="AK116" s="98">
        <f t="shared" si="952"/>
        <v>7528.619999999999</v>
      </c>
      <c r="AL116" s="98">
        <f t="shared" si="952"/>
        <v>7575.8099999999995</v>
      </c>
      <c r="AM116" s="98">
        <f t="shared" si="952"/>
        <v>7619.369999999999</v>
      </c>
      <c r="AO116" s="98">
        <f>SUM(AB116:AD116)</f>
        <v>21931.449999999997</v>
      </c>
      <c r="AP116" s="98">
        <f>SUM(AE116:AG116)</f>
        <v>22044.989999999998</v>
      </c>
      <c r="AQ116" s="98">
        <f>SUM(AH116:AJ116)</f>
        <v>22346.28</v>
      </c>
      <c r="AR116" s="98">
        <f>SUM(AK116:AM116)</f>
        <v>22723.799999999996</v>
      </c>
      <c r="AS116" s="98"/>
      <c r="AT116" s="98">
        <f>SUM(AB116:AM116)</f>
        <v>89046.51999999999</v>
      </c>
      <c r="AW116" s="98">
        <f>AW$9-AW111-AW114</f>
        <v>8449.0499999999993</v>
      </c>
      <c r="AX116" s="98">
        <f t="shared" ref="AX116:BH116" si="953">AX$9-AX111-AX114</f>
        <v>8566.5300000000007</v>
      </c>
      <c r="AY116" s="98">
        <f t="shared" si="953"/>
        <v>8578.5</v>
      </c>
      <c r="AZ116" s="98">
        <f t="shared" si="953"/>
        <v>8610.42</v>
      </c>
      <c r="BA116" s="98">
        <f t="shared" si="953"/>
        <v>8642.34</v>
      </c>
      <c r="BB116" s="98">
        <f t="shared" si="953"/>
        <v>8674.26</v>
      </c>
      <c r="BC116" s="98">
        <f t="shared" si="953"/>
        <v>8718.15</v>
      </c>
      <c r="BD116" s="98">
        <f t="shared" si="953"/>
        <v>8758.0499999999993</v>
      </c>
      <c r="BE116" s="98">
        <f t="shared" si="953"/>
        <v>8801.9399999999987</v>
      </c>
      <c r="BF116" s="98">
        <f t="shared" si="953"/>
        <v>8853.8100000000013</v>
      </c>
      <c r="BG116" s="98">
        <f t="shared" si="953"/>
        <v>8909.67</v>
      </c>
      <c r="BH116" s="98">
        <f t="shared" si="953"/>
        <v>8961.5399999999991</v>
      </c>
      <c r="BJ116" s="98">
        <f>SUM(AW116:AY116)</f>
        <v>25594.080000000002</v>
      </c>
      <c r="BK116" s="98">
        <f>SUM(AZ116:BB116)</f>
        <v>25927.020000000004</v>
      </c>
      <c r="BL116" s="98">
        <f>SUM(BC116:BE116)</f>
        <v>26278.139999999996</v>
      </c>
      <c r="BM116" s="98">
        <f>SUM(BF116:BH116)</f>
        <v>26725.020000000004</v>
      </c>
      <c r="BN116" s="98"/>
      <c r="BO116" s="98">
        <f>SUM(AW116:BH116)</f>
        <v>104524.26</v>
      </c>
    </row>
    <row r="117" spans="3:67" ht="18" customHeight="1" x14ac:dyDescent="0.25">
      <c r="C117" s="114"/>
      <c r="D117" s="114"/>
      <c r="E117" s="118" t="s">
        <v>5</v>
      </c>
      <c r="G117" s="124"/>
      <c r="H117" s="124"/>
      <c r="I117" s="124"/>
      <c r="J117" s="124"/>
      <c r="K117" s="124"/>
      <c r="L117" s="124"/>
      <c r="M117" s="124"/>
      <c r="N117" s="124"/>
      <c r="O117" s="124"/>
      <c r="P117" s="124"/>
      <c r="Q117" s="124"/>
      <c r="R117" s="124"/>
      <c r="T117" s="124"/>
      <c r="U117" s="124"/>
      <c r="V117" s="124"/>
      <c r="W117" s="124"/>
      <c r="Y117" s="124"/>
      <c r="AB117" s="123">
        <f>(AB116/G116)-1</f>
        <v>0.21535135554944018</v>
      </c>
      <c r="AC117" s="123">
        <f t="shared" ref="AC117" si="954">(AC116/H116)-1</f>
        <v>0.22084056623334258</v>
      </c>
      <c r="AD117" s="123">
        <f t="shared" ref="AD117" si="955">(AD116/I116)-1</f>
        <v>0.19944382025297958</v>
      </c>
      <c r="AE117" s="123">
        <f t="shared" ref="AE117" si="956">(AE116/J116)-1</f>
        <v>0.19671902936587293</v>
      </c>
      <c r="AF117" s="123">
        <f t="shared" ref="AF117" si="957">(AF116/K116)-1</f>
        <v>0.18707924366950679</v>
      </c>
      <c r="AG117" s="123">
        <f t="shared" ref="AG117" si="958">(AG116/L116)-1</f>
        <v>0.18576714825891227</v>
      </c>
      <c r="AH117" s="123">
        <f t="shared" ref="AH117" si="959">(AH116/M116)-1</f>
        <v>0.18368320190133836</v>
      </c>
      <c r="AI117" s="123">
        <f t="shared" ref="AI117" si="960">(AI116/N116)-1</f>
        <v>0.17600178087360696</v>
      </c>
      <c r="AJ117" s="123">
        <f t="shared" ref="AJ117" si="961">(AJ116/O116)-1</f>
        <v>0.17365744856160159</v>
      </c>
      <c r="AK117" s="123">
        <f t="shared" ref="AK117" si="962">(AK116/P116)-1</f>
        <v>0.16824759694903912</v>
      </c>
      <c r="AL117" s="123">
        <f t="shared" ref="AL117" si="963">(AL116/Q116)-1</f>
        <v>0.16782983441650612</v>
      </c>
      <c r="AM117" s="123">
        <f t="shared" ref="AM117" si="964">(AM116/R116)-1</f>
        <v>0.16720350212062529</v>
      </c>
      <c r="AN117" s="123"/>
      <c r="AO117" s="123">
        <f t="shared" ref="AO117" si="965">(AO116/T116)-1</f>
        <v>0.21183651157382055</v>
      </c>
      <c r="AP117" s="123">
        <f t="shared" ref="AP117" si="966">(AP116/U116)-1</f>
        <v>0.18982189030179364</v>
      </c>
      <c r="AQ117" s="123">
        <f t="shared" ref="AQ117" si="967">(AQ116/V116)-1</f>
        <v>0.17774901284513511</v>
      </c>
      <c r="AR117" s="123">
        <f t="shared" ref="AR117" si="968">(AR116/W116)-1</f>
        <v>0.16775807408214671</v>
      </c>
      <c r="AS117" s="123"/>
      <c r="AT117" s="123">
        <f t="shared" ref="AT117" si="969">(AT116/Y116)-1</f>
        <v>0.18635792649549554</v>
      </c>
      <c r="AW117" s="123">
        <f>(AW116/AB116)-1</f>
        <v>0.16362071340035822</v>
      </c>
      <c r="AX117" s="123">
        <f t="shared" ref="AX117" si="970">(AX116/AC116)-1</f>
        <v>0.16169728036451669</v>
      </c>
      <c r="AY117" s="123">
        <f t="shared" ref="AY117" si="971">(AY116/AD116)-1</f>
        <v>0.17573290571933708</v>
      </c>
      <c r="AZ117" s="123">
        <f t="shared" ref="AZ117" si="972">(AZ116/AE116)-1</f>
        <v>0.17601216109351525</v>
      </c>
      <c r="BA117" s="123">
        <f t="shared" ref="BA117" si="973">(BA116/AF116)-1</f>
        <v>0.17628948485937368</v>
      </c>
      <c r="BB117" s="123">
        <f t="shared" ref="BB117" si="974">(BB116/AG116)-1</f>
        <v>0.17598587883126204</v>
      </c>
      <c r="BC117" s="123">
        <f t="shared" ref="BC117" si="975">(BC116/AH116)-1</f>
        <v>0.1761479994495756</v>
      </c>
      <c r="BD117" s="123">
        <f t="shared" ref="BD117" si="976">(BD116/AI116)-1</f>
        <v>0.17577288031833493</v>
      </c>
      <c r="BE117" s="123">
        <f t="shared" ref="BE117" si="977">(BE116/AJ116)-1</f>
        <v>0.17593446144720271</v>
      </c>
      <c r="BF117" s="123">
        <f t="shared" ref="BF117" si="978">(BF116/AK116)-1</f>
        <v>0.17602030651035672</v>
      </c>
      <c r="BG117" s="123">
        <f t="shared" ref="BG117" si="979">(BG116/AL116)-1</f>
        <v>0.17606830160735298</v>
      </c>
      <c r="BH117" s="123">
        <f t="shared" ref="BH117" si="980">(BH116/AM116)-1</f>
        <v>0.17615235905330762</v>
      </c>
      <c r="BI117" s="123"/>
      <c r="BJ117" s="123">
        <f t="shared" ref="BJ117" si="981">(BJ116/AO116)-1</f>
        <v>0.16700354969689668</v>
      </c>
      <c r="BK117" s="123">
        <f t="shared" ref="BK117" si="982">(BK116/AP116)-1</f>
        <v>0.17609579319382807</v>
      </c>
      <c r="BL117" s="123">
        <f t="shared" ref="BL117" si="983">(BL116/AQ116)-1</f>
        <v>0.175951433527191</v>
      </c>
      <c r="BM117" s="123">
        <f t="shared" ref="BM117" si="984">(BM116/AR116)-1</f>
        <v>0.17608058511340574</v>
      </c>
      <c r="BN117" s="123"/>
      <c r="BO117" s="123">
        <f t="shared" ref="BO117" si="985">(BO116/AT116)-1</f>
        <v>0.17381633779736716</v>
      </c>
    </row>
    <row r="118" spans="3:67" ht="18" customHeight="1" x14ac:dyDescent="0.25">
      <c r="C118" s="114"/>
      <c r="D118" s="114" t="s">
        <v>248</v>
      </c>
      <c r="E118" s="114"/>
      <c r="G118" s="134">
        <f t="shared" ref="G118:R118" si="986">G116/G$9</f>
        <v>0.69148194444444455</v>
      </c>
      <c r="H118" s="134">
        <f t="shared" si="986"/>
        <v>0.69332226813590458</v>
      </c>
      <c r="I118" s="134">
        <f t="shared" si="986"/>
        <v>0.69251700819672135</v>
      </c>
      <c r="J118" s="134">
        <f t="shared" si="986"/>
        <v>0.69084834010840102</v>
      </c>
      <c r="K118" s="134">
        <f t="shared" si="986"/>
        <v>0.6932394041218638</v>
      </c>
      <c r="L118" s="134">
        <f t="shared" si="986"/>
        <v>0.69117561111111114</v>
      </c>
      <c r="M118" s="134">
        <f t="shared" si="986"/>
        <v>0.69027768959435631</v>
      </c>
      <c r="N118" s="134">
        <f t="shared" si="986"/>
        <v>0.69269138232720906</v>
      </c>
      <c r="O118" s="134">
        <f t="shared" si="986"/>
        <v>0.69200855034722208</v>
      </c>
      <c r="P118" s="134">
        <f t="shared" si="986"/>
        <v>0.69383830749354003</v>
      </c>
      <c r="Q118" s="134">
        <f t="shared" si="986"/>
        <v>0.69306450854700863</v>
      </c>
      <c r="R118" s="134">
        <f t="shared" si="986"/>
        <v>0.69209974554707387</v>
      </c>
      <c r="S118" s="134"/>
      <c r="T118" s="134">
        <f t="shared" ref="T118:W118" si="987">T116/T$9</f>
        <v>0.69244325834098563</v>
      </c>
      <c r="U118" s="134">
        <f t="shared" si="987"/>
        <v>0.6917553315412186</v>
      </c>
      <c r="V118" s="134">
        <f t="shared" si="987"/>
        <v>0.69166375036453775</v>
      </c>
      <c r="W118" s="134">
        <f t="shared" si="987"/>
        <v>0.69299639601139607</v>
      </c>
      <c r="X118" s="134"/>
      <c r="Y118" s="134">
        <f t="shared" ref="Y118" si="988">Y116/Y$9</f>
        <v>0.6922193688210122</v>
      </c>
      <c r="AB118" s="134">
        <f>AB116/AB$9</f>
        <v>0.69810595135083164</v>
      </c>
      <c r="AC118" s="134">
        <f t="shared" ref="AC118:AD118" si="989">AC116/AC$9</f>
        <v>0.70083159095229042</v>
      </c>
      <c r="AD118" s="134">
        <f t="shared" si="989"/>
        <v>0.69807692307692304</v>
      </c>
      <c r="AE118" s="134">
        <f t="shared" ref="AE118:AM118" si="990">AE116/AE$9</f>
        <v>0.69807692307692304</v>
      </c>
      <c r="AF118" s="134">
        <f t="shared" si="990"/>
        <v>0.69807692307692304</v>
      </c>
      <c r="AG118" s="134">
        <f t="shared" si="990"/>
        <v>0.69807692307692304</v>
      </c>
      <c r="AH118" s="134">
        <f t="shared" si="990"/>
        <v>0.69807692307692304</v>
      </c>
      <c r="AI118" s="134">
        <f t="shared" si="990"/>
        <v>0.69807692307692304</v>
      </c>
      <c r="AJ118" s="134">
        <f t="shared" si="990"/>
        <v>0.69807692307692304</v>
      </c>
      <c r="AK118" s="134">
        <f t="shared" si="990"/>
        <v>0.69807692307692304</v>
      </c>
      <c r="AL118" s="134">
        <f t="shared" si="990"/>
        <v>0.69807692307692304</v>
      </c>
      <c r="AM118" s="134">
        <f t="shared" si="990"/>
        <v>0.69807692307692304</v>
      </c>
      <c r="AO118" s="134">
        <f>AO116/AO$9</f>
        <v>0.69901035856573701</v>
      </c>
      <c r="AP118" s="134">
        <f t="shared" ref="AP118:AR118" si="991">AP116/AP$9</f>
        <v>0.69807692307692304</v>
      </c>
      <c r="AQ118" s="134">
        <f t="shared" si="991"/>
        <v>0.69807692307692315</v>
      </c>
      <c r="AR118" s="134">
        <f t="shared" si="991"/>
        <v>0.69807692307692304</v>
      </c>
      <c r="AS118" s="134"/>
      <c r="AT118" s="134">
        <f t="shared" ref="AT118" si="992">AT116/AT$9</f>
        <v>0.69830658935458423</v>
      </c>
      <c r="AW118" s="134">
        <f>AW116/AW$9</f>
        <v>0.70535714285714279</v>
      </c>
      <c r="AX118" s="134">
        <f t="shared" ref="AX118:BH118" si="993">AX116/AX$9</f>
        <v>0.71250000000000002</v>
      </c>
      <c r="AY118" s="134">
        <f t="shared" si="993"/>
        <v>0.71250000000000002</v>
      </c>
      <c r="AZ118" s="134">
        <f t="shared" si="993"/>
        <v>0.71250000000000002</v>
      </c>
      <c r="BA118" s="134">
        <f t="shared" si="993"/>
        <v>0.71250000000000002</v>
      </c>
      <c r="BB118" s="134">
        <f t="shared" si="993"/>
        <v>0.71250000000000002</v>
      </c>
      <c r="BC118" s="134">
        <f t="shared" si="993"/>
        <v>0.71250000000000002</v>
      </c>
      <c r="BD118" s="134">
        <f t="shared" si="993"/>
        <v>0.71249999999999991</v>
      </c>
      <c r="BE118" s="134">
        <f t="shared" si="993"/>
        <v>0.71249999999999991</v>
      </c>
      <c r="BF118" s="134">
        <f t="shared" si="993"/>
        <v>0.71250000000000013</v>
      </c>
      <c r="BG118" s="134">
        <f t="shared" si="993"/>
        <v>0.71250000000000002</v>
      </c>
      <c r="BH118" s="134">
        <f t="shared" si="993"/>
        <v>0.71249999999999991</v>
      </c>
      <c r="BJ118" s="134">
        <f>BJ116/BJ$9</f>
        <v>0.71012607653378323</v>
      </c>
      <c r="BK118" s="134">
        <f t="shared" ref="BK118:BM118" si="994">BK116/BK$9</f>
        <v>0.71250000000000002</v>
      </c>
      <c r="BL118" s="134">
        <f t="shared" si="994"/>
        <v>0.71249999999999991</v>
      </c>
      <c r="BM118" s="134">
        <f t="shared" si="994"/>
        <v>0.71250000000000024</v>
      </c>
      <c r="BN118" s="134"/>
      <c r="BO118" s="134">
        <f t="shared" ref="BO118" si="995">BO116/BO$9</f>
        <v>0.71191724878218887</v>
      </c>
    </row>
    <row r="119" spans="3:67" ht="18" customHeight="1" x14ac:dyDescent="0.25">
      <c r="C119" s="114"/>
      <c r="D119" s="114"/>
      <c r="E119" s="114"/>
    </row>
    <row r="120" spans="3:67" ht="18" customHeight="1" x14ac:dyDescent="0.25">
      <c r="C120" s="114"/>
      <c r="D120" s="114"/>
      <c r="E120" s="114"/>
    </row>
    <row r="121" spans="3:67" ht="18" customHeight="1" x14ac:dyDescent="0.25">
      <c r="C121" s="114"/>
      <c r="D121" s="114"/>
      <c r="E121" s="114"/>
    </row>
    <row r="122" spans="3:67" ht="18" customHeight="1" x14ac:dyDescent="0.25">
      <c r="C122" s="114"/>
      <c r="D122" s="114"/>
      <c r="E122" s="114"/>
    </row>
    <row r="123" spans="3:67" ht="18" customHeight="1" x14ac:dyDescent="0.25"/>
    <row r="124" spans="3:67" s="135" customFormat="1" ht="18" customHeight="1" x14ac:dyDescent="0.25"/>
    <row r="125" spans="3:67" s="135" customFormat="1" ht="18" customHeight="1" x14ac:dyDescent="0.25"/>
    <row r="126" spans="3:67" s="135" customFormat="1" ht="15.75" customHeight="1" x14ac:dyDescent="0.25"/>
    <row r="127" spans="3:67" s="135" customFormat="1" ht="15.75" customHeight="1" x14ac:dyDescent="0.25"/>
    <row r="128" spans="3:67" s="135" customFormat="1" ht="15.75" customHeight="1" x14ac:dyDescent="0.25"/>
  </sheetData>
  <sheetProtection algorithmName="SHA-512" hashValue="tbZUNFo6O4DHJmKL2BR01/e4TJNYzq9puQpU4pIZW1nUfPlX23uACvTyW5F/sRnn712GE/p1JnAhlyd+/nzUow==" saltValue="4An/36G5jgE3GJ/VOa+nMQ==" spinCount="100000" sheet="1" objects="1" scenarios="1" formatCells="0" insertRows="0" selectLockedCells="1"/>
  <mergeCells count="1">
    <mergeCell ref="G21:K21"/>
  </mergeCells>
  <pageMargins left="0.25" right="0.25" top="0.5" bottom="0.5" header="0.25" footer="0.25"/>
  <pageSetup scale="58" fitToHeight="0" orientation="landscape" r:id="rId1"/>
  <headerFooter>
    <oddFooter>&amp;L&amp;10&amp;F&amp;C&amp;10Page &amp;P of &amp;N&amp;R&amp;10&amp;D</oddFooter>
  </headerFooter>
  <colBreaks count="2" manualBreakCount="2">
    <brk id="26" max="37" man="1"/>
    <brk id="47" max="37"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tabColor rgb="FF66FFFF"/>
  </sheetPr>
  <dimension ref="A1:BP125"/>
  <sheetViews>
    <sheetView zoomScale="70" zoomScaleNormal="70" workbookViewId="0">
      <pane xSplit="5" ySplit="3" topLeftCell="AC50" activePane="bottomRight" state="frozen"/>
      <selection activeCell="V1" sqref="V1:V1048576"/>
      <selection pane="topRight" activeCell="V1" sqref="V1:V1048576"/>
      <selection pane="bottomLeft" activeCell="V1" sqref="V1:V1048576"/>
      <selection pane="bottomRight" activeCell="AB59" sqref="AB59:AD59"/>
    </sheetView>
  </sheetViews>
  <sheetFormatPr defaultColWidth="10.625" defaultRowHeight="15.75" customHeight="1" x14ac:dyDescent="0.25"/>
  <cols>
    <col min="1" max="4" width="2.625" style="95" customWidth="1"/>
    <col min="5" max="5" width="20.625" style="95" customWidth="1"/>
    <col min="6" max="6" width="2.625" style="95" customWidth="1"/>
    <col min="7" max="18" width="10.625" style="95"/>
    <col min="19" max="19" width="2.625" style="95" customWidth="1"/>
    <col min="20" max="23" width="10.625" style="95"/>
    <col min="24" max="24" width="2.625" style="95" customWidth="1"/>
    <col min="25" max="25" width="10.625" style="95"/>
    <col min="26" max="27" width="2.625" style="95" customWidth="1"/>
    <col min="28" max="39" width="10.625" style="95"/>
    <col min="40" max="40" width="2.625" style="95" customWidth="1"/>
    <col min="41" max="44" width="10.625" style="95"/>
    <col min="45" max="45" width="2.625" style="95" customWidth="1"/>
    <col min="46" max="46" width="10.625" style="95"/>
    <col min="47" max="48" width="2.625" style="95" customWidth="1"/>
    <col min="49" max="60" width="10.625" style="95"/>
    <col min="61" max="61" width="2.625" style="95" customWidth="1"/>
    <col min="62" max="65" width="10.625" style="95"/>
    <col min="66" max="66" width="2.625" style="95" customWidth="1"/>
    <col min="67" max="67" width="10.625" style="95"/>
    <col min="68" max="69" width="2.625" style="95" customWidth="1"/>
    <col min="70" max="16384" width="10.625" style="95"/>
  </cols>
  <sheetData>
    <row r="1" spans="1:67" ht="18" customHeight="1" x14ac:dyDescent="0.25">
      <c r="A1" s="94" t="str">
        <f ca="1">RIGHT(CELL("filename",$A$1),LEN(CELL("filename",$A$1))-FIND("]",CELL("filename",$A$1)))</f>
        <v>Peterson</v>
      </c>
    </row>
    <row r="2" spans="1:67" ht="18" customHeight="1" x14ac:dyDescent="0.25"/>
    <row r="3" spans="1:67" ht="18" customHeight="1" x14ac:dyDescent="0.25">
      <c r="B3" s="95" t="s">
        <v>8</v>
      </c>
      <c r="G3" s="96">
        <f t="shared" ref="G3:R3" si="0">INDEX(Months,G$4)</f>
        <v>41275</v>
      </c>
      <c r="H3" s="96">
        <f t="shared" si="0"/>
        <v>41306</v>
      </c>
      <c r="I3" s="96">
        <f t="shared" si="0"/>
        <v>41334</v>
      </c>
      <c r="J3" s="96">
        <f t="shared" si="0"/>
        <v>41365</v>
      </c>
      <c r="K3" s="96">
        <f t="shared" si="0"/>
        <v>41395</v>
      </c>
      <c r="L3" s="96">
        <f t="shared" si="0"/>
        <v>41426</v>
      </c>
      <c r="M3" s="96">
        <f t="shared" si="0"/>
        <v>41456</v>
      </c>
      <c r="N3" s="96">
        <f t="shared" si="0"/>
        <v>41487</v>
      </c>
      <c r="O3" s="96">
        <f t="shared" si="0"/>
        <v>41518</v>
      </c>
      <c r="P3" s="96">
        <f t="shared" si="0"/>
        <v>41548</v>
      </c>
      <c r="Q3" s="96">
        <f t="shared" si="0"/>
        <v>41579</v>
      </c>
      <c r="R3" s="96">
        <f t="shared" si="0"/>
        <v>41609</v>
      </c>
      <c r="T3" s="97" t="str">
        <f>"1Q"&amp;TEXT(R3,"yy")</f>
        <v>1Q13</v>
      </c>
      <c r="U3" s="97" t="str">
        <f>"2Q"&amp;TEXT(R3,"yy")</f>
        <v>2Q13</v>
      </c>
      <c r="V3" s="97" t="str">
        <f>"3Q"&amp;TEXT(R3,"yy")</f>
        <v>3Q13</v>
      </c>
      <c r="W3" s="97" t="str">
        <f>"4Q"&amp;TEXT(R3,"yy")</f>
        <v>4Q13</v>
      </c>
      <c r="Y3" s="97" t="str">
        <f>"FY"&amp;TEXT(R3,"yy")</f>
        <v>FY13</v>
      </c>
      <c r="AB3" s="96">
        <f t="shared" ref="AB3:AM3" si="1">INDEX(Months,AB$4)</f>
        <v>41640</v>
      </c>
      <c r="AC3" s="96">
        <f t="shared" si="1"/>
        <v>41671</v>
      </c>
      <c r="AD3" s="96">
        <f t="shared" si="1"/>
        <v>41699</v>
      </c>
      <c r="AE3" s="96">
        <f t="shared" si="1"/>
        <v>41730</v>
      </c>
      <c r="AF3" s="96">
        <f t="shared" si="1"/>
        <v>41760</v>
      </c>
      <c r="AG3" s="96">
        <f t="shared" si="1"/>
        <v>41791</v>
      </c>
      <c r="AH3" s="96">
        <f t="shared" si="1"/>
        <v>41821</v>
      </c>
      <c r="AI3" s="96">
        <f t="shared" si="1"/>
        <v>41852</v>
      </c>
      <c r="AJ3" s="96">
        <f t="shared" si="1"/>
        <v>41883</v>
      </c>
      <c r="AK3" s="96">
        <f t="shared" si="1"/>
        <v>41913</v>
      </c>
      <c r="AL3" s="96">
        <f t="shared" si="1"/>
        <v>41944</v>
      </c>
      <c r="AM3" s="96">
        <f t="shared" si="1"/>
        <v>41974</v>
      </c>
      <c r="AO3" s="97" t="str">
        <f>"1Q"&amp;TEXT(AM3,"yy")</f>
        <v>1Q14</v>
      </c>
      <c r="AP3" s="97" t="str">
        <f>"2Q"&amp;TEXT(AM3,"yy")</f>
        <v>2Q14</v>
      </c>
      <c r="AQ3" s="97" t="str">
        <f>"3Q"&amp;TEXT(AM3,"yy")</f>
        <v>3Q14</v>
      </c>
      <c r="AR3" s="97" t="str">
        <f>"4Q"&amp;TEXT(AM3,"yy")</f>
        <v>4Q14</v>
      </c>
      <c r="AT3" s="97" t="str">
        <f>"FY"&amp;TEXT(AM3,"yy")</f>
        <v>FY14</v>
      </c>
      <c r="AW3" s="96">
        <f t="shared" ref="AW3:BH3" si="2">INDEX(Months,AW$4)</f>
        <v>42005</v>
      </c>
      <c r="AX3" s="96">
        <f t="shared" si="2"/>
        <v>42036</v>
      </c>
      <c r="AY3" s="96">
        <f t="shared" si="2"/>
        <v>42064</v>
      </c>
      <c r="AZ3" s="96">
        <f t="shared" si="2"/>
        <v>42095</v>
      </c>
      <c r="BA3" s="96">
        <f t="shared" si="2"/>
        <v>42125</v>
      </c>
      <c r="BB3" s="96">
        <f t="shared" si="2"/>
        <v>42156</v>
      </c>
      <c r="BC3" s="96">
        <f t="shared" si="2"/>
        <v>42186</v>
      </c>
      <c r="BD3" s="96">
        <f t="shared" si="2"/>
        <v>42217</v>
      </c>
      <c r="BE3" s="96">
        <f t="shared" si="2"/>
        <v>42248</v>
      </c>
      <c r="BF3" s="96">
        <f t="shared" si="2"/>
        <v>42278</v>
      </c>
      <c r="BG3" s="96">
        <f t="shared" si="2"/>
        <v>42309</v>
      </c>
      <c r="BH3" s="96">
        <f t="shared" si="2"/>
        <v>42339</v>
      </c>
      <c r="BJ3" s="97" t="str">
        <f>"1Q"&amp;TEXT(BH3,"yy")</f>
        <v>1Q15</v>
      </c>
      <c r="BK3" s="97" t="str">
        <f>"2Q"&amp;TEXT(BH3,"yy")</f>
        <v>2Q15</v>
      </c>
      <c r="BL3" s="97" t="str">
        <f>"3Q"&amp;TEXT(BH3,"yy")</f>
        <v>3Q15</v>
      </c>
      <c r="BM3" s="97" t="str">
        <f>"4Q"&amp;TEXT(BH3,"yy")</f>
        <v>4Q15</v>
      </c>
      <c r="BO3" s="97" t="str">
        <f>"FY"&amp;TEXT(BH3,"yy")</f>
        <v>FY15</v>
      </c>
    </row>
    <row r="4" spans="1:67" s="98" customFormat="1" ht="18" customHeight="1" x14ac:dyDescent="0.25">
      <c r="B4" s="99" t="s">
        <v>9</v>
      </c>
      <c r="G4" s="100">
        <v>1</v>
      </c>
      <c r="H4" s="100">
        <v>2</v>
      </c>
      <c r="I4" s="100">
        <v>3</v>
      </c>
      <c r="J4" s="100">
        <v>4</v>
      </c>
      <c r="K4" s="100">
        <v>5</v>
      </c>
      <c r="L4" s="100">
        <v>6</v>
      </c>
      <c r="M4" s="100">
        <v>7</v>
      </c>
      <c r="N4" s="100">
        <v>8</v>
      </c>
      <c r="O4" s="100">
        <v>9</v>
      </c>
      <c r="P4" s="100">
        <v>10</v>
      </c>
      <c r="Q4" s="100">
        <v>11</v>
      </c>
      <c r="R4" s="100">
        <v>12</v>
      </c>
      <c r="AB4" s="100">
        <v>13</v>
      </c>
      <c r="AC4" s="100">
        <v>14</v>
      </c>
      <c r="AD4" s="100">
        <v>15</v>
      </c>
      <c r="AE4" s="100">
        <v>16</v>
      </c>
      <c r="AF4" s="100">
        <v>17</v>
      </c>
      <c r="AG4" s="100">
        <v>18</v>
      </c>
      <c r="AH4" s="100">
        <v>19</v>
      </c>
      <c r="AI4" s="100">
        <v>20</v>
      </c>
      <c r="AJ4" s="100">
        <v>21</v>
      </c>
      <c r="AK4" s="100">
        <v>22</v>
      </c>
      <c r="AL4" s="100">
        <v>23</v>
      </c>
      <c r="AM4" s="100">
        <v>24</v>
      </c>
      <c r="AW4" s="100">
        <v>25</v>
      </c>
      <c r="AX4" s="100">
        <v>26</v>
      </c>
      <c r="AY4" s="100">
        <v>27</v>
      </c>
      <c r="AZ4" s="100">
        <v>28</v>
      </c>
      <c r="BA4" s="100">
        <v>29</v>
      </c>
      <c r="BB4" s="100">
        <v>30</v>
      </c>
      <c r="BC4" s="100">
        <v>31</v>
      </c>
      <c r="BD4" s="100">
        <v>32</v>
      </c>
      <c r="BE4" s="100">
        <v>33</v>
      </c>
      <c r="BF4" s="100">
        <v>34</v>
      </c>
      <c r="BG4" s="100">
        <v>35</v>
      </c>
      <c r="BH4" s="100">
        <v>36</v>
      </c>
    </row>
    <row r="5" spans="1:67" ht="18" customHeight="1" x14ac:dyDescent="0.25"/>
    <row r="6" spans="1:67" s="136" customFormat="1" ht="18" hidden="1" customHeight="1" x14ac:dyDescent="0.25">
      <c r="B6" s="136" t="str">
        <f ca="1">"Key Values - "&amp;$A$1</f>
        <v>Key Values - Peterson</v>
      </c>
    </row>
    <row r="7" spans="1:67" s="136" customFormat="1" ht="18" hidden="1" customHeight="1" x14ac:dyDescent="0.25">
      <c r="C7" s="136" t="s">
        <v>37</v>
      </c>
      <c r="G7" s="137">
        <f t="shared" ref="G7:R7" si="3">INDEX(G23:G26,$C$13)</f>
        <v>7130</v>
      </c>
      <c r="H7" s="137">
        <f t="shared" si="3"/>
        <v>6940</v>
      </c>
      <c r="I7" s="137">
        <f t="shared" si="3"/>
        <v>7310</v>
      </c>
      <c r="J7" s="137">
        <f t="shared" si="3"/>
        <v>7370</v>
      </c>
      <c r="K7" s="137">
        <f t="shared" si="3"/>
        <v>7310</v>
      </c>
      <c r="L7" s="137">
        <f t="shared" si="3"/>
        <v>7490</v>
      </c>
      <c r="M7" s="137">
        <f t="shared" si="3"/>
        <v>7290</v>
      </c>
      <c r="N7" s="137">
        <f t="shared" si="3"/>
        <v>7590</v>
      </c>
      <c r="O7" s="137">
        <f t="shared" si="3"/>
        <v>7640</v>
      </c>
      <c r="P7" s="137">
        <f t="shared" si="3"/>
        <v>7530</v>
      </c>
      <c r="Q7" s="137">
        <f t="shared" si="3"/>
        <v>8020</v>
      </c>
      <c r="R7" s="137">
        <f t="shared" si="3"/>
        <v>7800</v>
      </c>
      <c r="T7" s="137">
        <f t="shared" ref="T7:T10" si="4">SUM(G7:I7)</f>
        <v>21380</v>
      </c>
      <c r="U7" s="137">
        <f t="shared" ref="U7:U10" si="5">SUM(J7:L7)</f>
        <v>22170</v>
      </c>
      <c r="V7" s="137">
        <f t="shared" ref="V7:V10" si="6">SUM(M7:O7)</f>
        <v>22520</v>
      </c>
      <c r="W7" s="137">
        <f t="shared" ref="W7:W10" si="7">SUM(P7:R7)</f>
        <v>23350</v>
      </c>
      <c r="X7" s="137"/>
      <c r="Y7" s="137">
        <f t="shared" ref="Y7:Y10" si="8">SUM(G7:R7)</f>
        <v>89420</v>
      </c>
      <c r="AB7" s="137">
        <f t="shared" ref="AB7:AM7" si="9">INDEX(AB23:AB26,$C$13)</f>
        <v>7910</v>
      </c>
      <c r="AC7" s="137">
        <f t="shared" si="9"/>
        <v>8020</v>
      </c>
      <c r="AD7" s="137">
        <f t="shared" si="9"/>
        <v>8080</v>
      </c>
      <c r="AE7" s="137">
        <f t="shared" si="9"/>
        <v>8180</v>
      </c>
      <c r="AF7" s="137">
        <f t="shared" si="9"/>
        <v>8250</v>
      </c>
      <c r="AG7" s="137">
        <f t="shared" si="9"/>
        <v>8310</v>
      </c>
      <c r="AH7" s="137">
        <f t="shared" si="9"/>
        <v>8380</v>
      </c>
      <c r="AI7" s="137">
        <f t="shared" si="9"/>
        <v>8440</v>
      </c>
      <c r="AJ7" s="137">
        <f t="shared" si="9"/>
        <v>8510</v>
      </c>
      <c r="AK7" s="137">
        <f t="shared" si="9"/>
        <v>8570</v>
      </c>
      <c r="AL7" s="137">
        <f t="shared" si="9"/>
        <v>8630</v>
      </c>
      <c r="AM7" s="137">
        <f t="shared" si="9"/>
        <v>8680</v>
      </c>
      <c r="AO7" s="137">
        <f t="shared" ref="AO7" si="10">SUM(AB7:AD7)</f>
        <v>24010</v>
      </c>
      <c r="AP7" s="137">
        <f t="shared" ref="AP7" si="11">SUM(AE7:AG7)</f>
        <v>24740</v>
      </c>
      <c r="AQ7" s="137">
        <f t="shared" ref="AQ7" si="12">SUM(AH7:AJ7)</f>
        <v>25330</v>
      </c>
      <c r="AR7" s="137">
        <f t="shared" ref="AR7" si="13">SUM(AK7:AM7)</f>
        <v>25880</v>
      </c>
      <c r="AS7" s="137"/>
      <c r="AT7" s="137">
        <f t="shared" ref="AT7" si="14">SUM(AB7:AM7)</f>
        <v>99960</v>
      </c>
      <c r="AW7" s="137">
        <f t="shared" ref="AW7:BH7" si="15">INDEX(AW23:AW26,$C$13)</f>
        <v>8780</v>
      </c>
      <c r="AX7" s="137">
        <f t="shared" si="15"/>
        <v>8870</v>
      </c>
      <c r="AY7" s="137">
        <f t="shared" si="15"/>
        <v>8970</v>
      </c>
      <c r="AZ7" s="137">
        <f t="shared" si="15"/>
        <v>9060</v>
      </c>
      <c r="BA7" s="137">
        <f t="shared" si="15"/>
        <v>9160</v>
      </c>
      <c r="BB7" s="137">
        <f t="shared" si="15"/>
        <v>9250</v>
      </c>
      <c r="BC7" s="137">
        <f t="shared" si="15"/>
        <v>9350</v>
      </c>
      <c r="BD7" s="137">
        <f t="shared" si="15"/>
        <v>9440</v>
      </c>
      <c r="BE7" s="137">
        <f t="shared" si="15"/>
        <v>9540</v>
      </c>
      <c r="BF7" s="137">
        <f t="shared" si="15"/>
        <v>9630</v>
      </c>
      <c r="BG7" s="137">
        <f t="shared" si="15"/>
        <v>9730</v>
      </c>
      <c r="BH7" s="137">
        <f t="shared" si="15"/>
        <v>9820</v>
      </c>
      <c r="BJ7" s="137">
        <f t="shared" ref="BJ7" si="16">SUM(AW7:AY7)</f>
        <v>26620</v>
      </c>
      <c r="BK7" s="137">
        <f t="shared" ref="BK7" si="17">SUM(AZ7:BB7)</f>
        <v>27470</v>
      </c>
      <c r="BL7" s="137">
        <f t="shared" ref="BL7" si="18">SUM(BC7:BE7)</f>
        <v>28330</v>
      </c>
      <c r="BM7" s="137">
        <f t="shared" ref="BM7" si="19">SUM(BF7:BH7)</f>
        <v>29180</v>
      </c>
      <c r="BN7" s="137"/>
      <c r="BO7" s="137">
        <f t="shared" ref="BO7" si="20">SUM(AW7:BH7)</f>
        <v>111600</v>
      </c>
    </row>
    <row r="8" spans="1:67" s="136" customFormat="1" ht="18" hidden="1" customHeight="1" x14ac:dyDescent="0.25">
      <c r="D8" s="136" t="s">
        <v>260</v>
      </c>
      <c r="G8" s="142">
        <f t="shared" ref="G8:R8" si="21">INDEX(G29:G32,$C$14)</f>
        <v>615.61</v>
      </c>
      <c r="H8" s="142">
        <f t="shared" si="21"/>
        <v>614.89</v>
      </c>
      <c r="I8" s="142">
        <f t="shared" si="21"/>
        <v>613.62</v>
      </c>
      <c r="J8" s="142">
        <f t="shared" si="21"/>
        <v>614.61999999999989</v>
      </c>
      <c r="K8" s="142">
        <f t="shared" si="21"/>
        <v>614.37</v>
      </c>
      <c r="L8" s="142">
        <f t="shared" si="21"/>
        <v>614.73</v>
      </c>
      <c r="M8" s="142">
        <f t="shared" si="21"/>
        <v>615.1400000000001</v>
      </c>
      <c r="N8" s="142">
        <f t="shared" si="21"/>
        <v>615</v>
      </c>
      <c r="O8" s="142">
        <f t="shared" si="21"/>
        <v>615.35</v>
      </c>
      <c r="P8" s="142">
        <f t="shared" si="21"/>
        <v>615.94000000000005</v>
      </c>
      <c r="Q8" s="142">
        <f t="shared" si="21"/>
        <v>615.04</v>
      </c>
      <c r="R8" s="142">
        <f t="shared" si="21"/>
        <v>615.25</v>
      </c>
      <c r="S8" s="142"/>
      <c r="T8" s="142"/>
      <c r="U8" s="142"/>
      <c r="V8" s="142"/>
      <c r="W8" s="142"/>
      <c r="X8" s="142"/>
      <c r="Y8" s="142"/>
      <c r="AB8" s="142">
        <f t="shared" ref="AB8:AM8" si="22">INDEX(AB29:AB32,$C$14)</f>
        <v>652.01</v>
      </c>
      <c r="AC8" s="142">
        <f t="shared" si="22"/>
        <v>654.32999999999993</v>
      </c>
      <c r="AD8" s="142">
        <f t="shared" si="22"/>
        <v>648.80999999999995</v>
      </c>
      <c r="AE8" s="142">
        <f t="shared" si="22"/>
        <v>670</v>
      </c>
      <c r="AF8" s="142">
        <f t="shared" si="22"/>
        <v>670</v>
      </c>
      <c r="AG8" s="142">
        <f t="shared" si="22"/>
        <v>670</v>
      </c>
      <c r="AH8" s="142">
        <f t="shared" si="22"/>
        <v>670</v>
      </c>
      <c r="AI8" s="142">
        <f t="shared" si="22"/>
        <v>670</v>
      </c>
      <c r="AJ8" s="142">
        <f t="shared" si="22"/>
        <v>670</v>
      </c>
      <c r="AK8" s="142">
        <f t="shared" si="22"/>
        <v>670</v>
      </c>
      <c r="AL8" s="142">
        <f t="shared" si="22"/>
        <v>670</v>
      </c>
      <c r="AM8" s="142">
        <f t="shared" si="22"/>
        <v>670</v>
      </c>
      <c r="AN8" s="142"/>
      <c r="AO8" s="142"/>
      <c r="AP8" s="142"/>
      <c r="AQ8" s="142"/>
      <c r="AR8" s="142"/>
      <c r="AS8" s="142"/>
      <c r="AT8" s="142"/>
      <c r="AW8" s="142">
        <f t="shared" ref="AW8:BH8" si="23">INDEX(AW29:AW32,$C$14)</f>
        <v>700</v>
      </c>
      <c r="AX8" s="142">
        <f t="shared" si="23"/>
        <v>700</v>
      </c>
      <c r="AY8" s="142">
        <f t="shared" si="23"/>
        <v>700</v>
      </c>
      <c r="AZ8" s="142">
        <f t="shared" si="23"/>
        <v>700</v>
      </c>
      <c r="BA8" s="142">
        <f t="shared" si="23"/>
        <v>700</v>
      </c>
      <c r="BB8" s="142">
        <f t="shared" si="23"/>
        <v>700</v>
      </c>
      <c r="BC8" s="142">
        <f t="shared" si="23"/>
        <v>700</v>
      </c>
      <c r="BD8" s="142">
        <f t="shared" si="23"/>
        <v>700</v>
      </c>
      <c r="BE8" s="142">
        <f t="shared" si="23"/>
        <v>700</v>
      </c>
      <c r="BF8" s="142">
        <f t="shared" si="23"/>
        <v>700</v>
      </c>
      <c r="BG8" s="142">
        <f t="shared" si="23"/>
        <v>700</v>
      </c>
      <c r="BH8" s="142">
        <f t="shared" si="23"/>
        <v>700</v>
      </c>
      <c r="BI8" s="142"/>
      <c r="BJ8" s="142"/>
      <c r="BK8" s="142"/>
      <c r="BL8" s="142"/>
      <c r="BM8" s="142"/>
      <c r="BN8" s="142"/>
      <c r="BO8" s="142"/>
    </row>
    <row r="9" spans="1:67" s="136" customFormat="1" ht="18" hidden="1" customHeight="1" x14ac:dyDescent="0.25">
      <c r="C9" s="136" t="s">
        <v>15</v>
      </c>
      <c r="G9" s="137">
        <f>G7*G8/1000</f>
        <v>4389.2992999999997</v>
      </c>
      <c r="H9" s="137">
        <f t="shared" ref="H9:R9" si="24">H7*H8/1000</f>
        <v>4267.3365999999996</v>
      </c>
      <c r="I9" s="137">
        <f t="shared" si="24"/>
        <v>4485.5622000000003</v>
      </c>
      <c r="J9" s="137">
        <f t="shared" si="24"/>
        <v>4529.7493999999997</v>
      </c>
      <c r="K9" s="137">
        <f t="shared" si="24"/>
        <v>4491.0447000000004</v>
      </c>
      <c r="L9" s="137">
        <f t="shared" si="24"/>
        <v>4604.3276999999998</v>
      </c>
      <c r="M9" s="137">
        <f t="shared" si="24"/>
        <v>4484.3706000000002</v>
      </c>
      <c r="N9" s="137">
        <f t="shared" si="24"/>
        <v>4667.8500000000004</v>
      </c>
      <c r="O9" s="137">
        <f t="shared" si="24"/>
        <v>4701.2740000000003</v>
      </c>
      <c r="P9" s="137">
        <f t="shared" si="24"/>
        <v>4638.0281999999997</v>
      </c>
      <c r="Q9" s="137">
        <f t="shared" si="24"/>
        <v>4932.6207999999997</v>
      </c>
      <c r="R9" s="137">
        <f t="shared" si="24"/>
        <v>4798.95</v>
      </c>
      <c r="T9" s="137">
        <f t="shared" si="4"/>
        <v>13142.1981</v>
      </c>
      <c r="U9" s="137">
        <f t="shared" si="5"/>
        <v>13625.121799999999</v>
      </c>
      <c r="V9" s="137">
        <f t="shared" si="6"/>
        <v>13853.494600000002</v>
      </c>
      <c r="W9" s="137">
        <f t="shared" si="7"/>
        <v>14369.598999999998</v>
      </c>
      <c r="X9" s="137"/>
      <c r="Y9" s="137">
        <f t="shared" si="8"/>
        <v>54990.413499999995</v>
      </c>
      <c r="AB9" s="137">
        <f>AB7*AB8/1000</f>
        <v>5157.3990999999996</v>
      </c>
      <c r="AC9" s="137">
        <f t="shared" ref="AC9" si="25">AC7*AC8/1000</f>
        <v>5247.7266</v>
      </c>
      <c r="AD9" s="137">
        <f t="shared" ref="AD9" si="26">AD7*AD8/1000</f>
        <v>5242.3847999999998</v>
      </c>
      <c r="AE9" s="137">
        <f t="shared" ref="AE9" si="27">AE7*AE8/1000</f>
        <v>5480.6</v>
      </c>
      <c r="AF9" s="137">
        <f t="shared" ref="AF9" si="28">AF7*AF8/1000</f>
        <v>5527.5</v>
      </c>
      <c r="AG9" s="137">
        <f t="shared" ref="AG9" si="29">AG7*AG8/1000</f>
        <v>5567.7</v>
      </c>
      <c r="AH9" s="137">
        <f t="shared" ref="AH9" si="30">AH7*AH8/1000</f>
        <v>5614.6</v>
      </c>
      <c r="AI9" s="137">
        <f t="shared" ref="AI9" si="31">AI7*AI8/1000</f>
        <v>5654.8</v>
      </c>
      <c r="AJ9" s="137">
        <f t="shared" ref="AJ9" si="32">AJ7*AJ8/1000</f>
        <v>5701.7</v>
      </c>
      <c r="AK9" s="137">
        <f t="shared" ref="AK9" si="33">AK7*AK8/1000</f>
        <v>5741.9</v>
      </c>
      <c r="AL9" s="137">
        <f t="shared" ref="AL9" si="34">AL7*AL8/1000</f>
        <v>5782.1</v>
      </c>
      <c r="AM9" s="137">
        <f t="shared" ref="AM9" si="35">AM7*AM8/1000</f>
        <v>5815.6</v>
      </c>
      <c r="AO9" s="137">
        <f t="shared" ref="AO9:AO10" si="36">SUM(AB9:AD9)</f>
        <v>15647.5105</v>
      </c>
      <c r="AP9" s="137">
        <f t="shared" ref="AP9:AP10" si="37">SUM(AE9:AG9)</f>
        <v>16575.8</v>
      </c>
      <c r="AQ9" s="137">
        <f t="shared" ref="AQ9:AQ10" si="38">SUM(AH9:AJ9)</f>
        <v>16971.100000000002</v>
      </c>
      <c r="AR9" s="137">
        <f t="shared" ref="AR9:AR10" si="39">SUM(AK9:AM9)</f>
        <v>17339.599999999999</v>
      </c>
      <c r="AS9" s="137"/>
      <c r="AT9" s="137">
        <f t="shared" ref="AT9:AT10" si="40">SUM(AB9:AM9)</f>
        <v>66534.010500000004</v>
      </c>
      <c r="AW9" s="137">
        <f>AW7*AW8/1000</f>
        <v>6146</v>
      </c>
      <c r="AX9" s="137">
        <f t="shared" ref="AX9" si="41">AX7*AX8/1000</f>
        <v>6209</v>
      </c>
      <c r="AY9" s="137">
        <f t="shared" ref="AY9" si="42">AY7*AY8/1000</f>
        <v>6279</v>
      </c>
      <c r="AZ9" s="137">
        <f t="shared" ref="AZ9" si="43">AZ7*AZ8/1000</f>
        <v>6342</v>
      </c>
      <c r="BA9" s="137">
        <f t="shared" ref="BA9" si="44">BA7*BA8/1000</f>
        <v>6412</v>
      </c>
      <c r="BB9" s="137">
        <f t="shared" ref="BB9" si="45">BB7*BB8/1000</f>
        <v>6475</v>
      </c>
      <c r="BC9" s="137">
        <f t="shared" ref="BC9" si="46">BC7*BC8/1000</f>
        <v>6545</v>
      </c>
      <c r="BD9" s="137">
        <f t="shared" ref="BD9" si="47">BD7*BD8/1000</f>
        <v>6608</v>
      </c>
      <c r="BE9" s="137">
        <f t="shared" ref="BE9" si="48">BE7*BE8/1000</f>
        <v>6678</v>
      </c>
      <c r="BF9" s="137">
        <f t="shared" ref="BF9" si="49">BF7*BF8/1000</f>
        <v>6741</v>
      </c>
      <c r="BG9" s="137">
        <f t="shared" ref="BG9" si="50">BG7*BG8/1000</f>
        <v>6811</v>
      </c>
      <c r="BH9" s="137">
        <f t="shared" ref="BH9" si="51">BH7*BH8/1000</f>
        <v>6874</v>
      </c>
      <c r="BJ9" s="137">
        <f t="shared" ref="BJ9:BJ10" si="52">SUM(AW9:AY9)</f>
        <v>18634</v>
      </c>
      <c r="BK9" s="137">
        <f t="shared" ref="BK9:BK10" si="53">SUM(AZ9:BB9)</f>
        <v>19229</v>
      </c>
      <c r="BL9" s="137">
        <f t="shared" ref="BL9:BL10" si="54">SUM(BC9:BE9)</f>
        <v>19831</v>
      </c>
      <c r="BM9" s="137">
        <f t="shared" ref="BM9:BM10" si="55">SUM(BF9:BH9)</f>
        <v>20426</v>
      </c>
      <c r="BN9" s="137"/>
      <c r="BO9" s="137">
        <f t="shared" ref="BO9:BO10" si="56">SUM(AW9:BH9)</f>
        <v>78120</v>
      </c>
    </row>
    <row r="10" spans="1:67" s="139" customFormat="1" ht="18" hidden="1" customHeight="1" x14ac:dyDescent="0.25">
      <c r="C10" s="136" t="s">
        <v>243</v>
      </c>
      <c r="G10" s="137">
        <f t="shared" ref="G10:R10" si="57">INDEX(G35:G37,$C$15)</f>
        <v>1823.0696999999996</v>
      </c>
      <c r="H10" s="137">
        <f t="shared" si="57"/>
        <v>1767.9649999999997</v>
      </c>
      <c r="I10" s="137">
        <f t="shared" si="57"/>
        <v>1852.7195000000002</v>
      </c>
      <c r="J10" s="137">
        <f t="shared" si="57"/>
        <v>1883.8456999999999</v>
      </c>
      <c r="K10" s="137">
        <f t="shared" si="57"/>
        <v>1855.4973000000005</v>
      </c>
      <c r="L10" s="137">
        <f t="shared" si="57"/>
        <v>1907.4033999999997</v>
      </c>
      <c r="M10" s="137">
        <f t="shared" si="57"/>
        <v>1854.7947000000004</v>
      </c>
      <c r="N10" s="137">
        <f t="shared" si="57"/>
        <v>1938.2583000000004</v>
      </c>
      <c r="O10" s="137">
        <f t="shared" si="57"/>
        <v>1954.2356000000004</v>
      </c>
      <c r="P10" s="137">
        <f t="shared" si="57"/>
        <v>1926.0986999999996</v>
      </c>
      <c r="Q10" s="137">
        <f t="shared" si="57"/>
        <v>2044.2177999999999</v>
      </c>
      <c r="R10" s="137">
        <f t="shared" si="57"/>
        <v>1994.1479999999997</v>
      </c>
      <c r="T10" s="137">
        <f t="shared" si="4"/>
        <v>5443.7541999999994</v>
      </c>
      <c r="U10" s="137">
        <f t="shared" si="5"/>
        <v>5646.7464</v>
      </c>
      <c r="V10" s="137">
        <f t="shared" si="6"/>
        <v>5747.2886000000017</v>
      </c>
      <c r="W10" s="137">
        <f t="shared" si="7"/>
        <v>5964.4644999999991</v>
      </c>
      <c r="X10" s="137"/>
      <c r="Y10" s="137">
        <f t="shared" si="8"/>
        <v>22802.253699999997</v>
      </c>
      <c r="AB10" s="137">
        <f t="shared" ref="AB10:AM10" si="58">INDEX(AB35:AB37,$C$15)</f>
        <v>2078.4315999999994</v>
      </c>
      <c r="AC10" s="137">
        <f t="shared" si="58"/>
        <v>2119.9265999999998</v>
      </c>
      <c r="AD10" s="137">
        <f t="shared" si="58"/>
        <v>2097.0023999999999</v>
      </c>
      <c r="AE10" s="137">
        <f t="shared" si="58"/>
        <v>2290.4000000000005</v>
      </c>
      <c r="AF10" s="137">
        <f t="shared" si="58"/>
        <v>2310</v>
      </c>
      <c r="AG10" s="137">
        <f t="shared" si="58"/>
        <v>2326.7999999999997</v>
      </c>
      <c r="AH10" s="137">
        <f t="shared" si="58"/>
        <v>2346.4000000000005</v>
      </c>
      <c r="AI10" s="137">
        <f t="shared" si="58"/>
        <v>2363.2000000000003</v>
      </c>
      <c r="AJ10" s="137">
        <f t="shared" si="58"/>
        <v>2382.7999999999997</v>
      </c>
      <c r="AK10" s="137">
        <f t="shared" si="58"/>
        <v>2399.5999999999995</v>
      </c>
      <c r="AL10" s="137">
        <f t="shared" si="58"/>
        <v>2416.4000000000005</v>
      </c>
      <c r="AM10" s="137">
        <f t="shared" si="58"/>
        <v>2430.4000000000005</v>
      </c>
      <c r="AO10" s="137">
        <f t="shared" si="36"/>
        <v>6295.3605999999982</v>
      </c>
      <c r="AP10" s="137">
        <f t="shared" si="37"/>
        <v>6927.2000000000007</v>
      </c>
      <c r="AQ10" s="137">
        <f t="shared" si="38"/>
        <v>7092.4</v>
      </c>
      <c r="AR10" s="137">
        <f t="shared" si="39"/>
        <v>7246.4000000000005</v>
      </c>
      <c r="AS10" s="137"/>
      <c r="AT10" s="137">
        <f t="shared" si="40"/>
        <v>27561.3606</v>
      </c>
      <c r="AW10" s="137">
        <f t="shared" ref="AW10:BH10" si="59">INDEX(AW35:AW37,$C$15)</f>
        <v>2458.4</v>
      </c>
      <c r="AX10" s="137">
        <f t="shared" si="59"/>
        <v>2483.6</v>
      </c>
      <c r="AY10" s="137">
        <f t="shared" si="59"/>
        <v>2511.6</v>
      </c>
      <c r="AZ10" s="137">
        <f t="shared" si="59"/>
        <v>2536.8000000000002</v>
      </c>
      <c r="BA10" s="137">
        <f t="shared" si="59"/>
        <v>2564.8000000000002</v>
      </c>
      <c r="BB10" s="137">
        <f t="shared" si="59"/>
        <v>2590</v>
      </c>
      <c r="BC10" s="137">
        <f t="shared" si="59"/>
        <v>2618</v>
      </c>
      <c r="BD10" s="137">
        <f t="shared" si="59"/>
        <v>2643.2</v>
      </c>
      <c r="BE10" s="137">
        <f t="shared" si="59"/>
        <v>2671.2</v>
      </c>
      <c r="BF10" s="137">
        <f t="shared" si="59"/>
        <v>2696.4</v>
      </c>
      <c r="BG10" s="137">
        <f t="shared" si="59"/>
        <v>2724.4</v>
      </c>
      <c r="BH10" s="137">
        <f t="shared" si="59"/>
        <v>2749.6000000000004</v>
      </c>
      <c r="BJ10" s="137">
        <f t="shared" si="52"/>
        <v>7453.6</v>
      </c>
      <c r="BK10" s="137">
        <f t="shared" si="53"/>
        <v>7691.6</v>
      </c>
      <c r="BL10" s="137">
        <f t="shared" si="54"/>
        <v>7932.4</v>
      </c>
      <c r="BM10" s="137">
        <f t="shared" si="55"/>
        <v>8170.4000000000005</v>
      </c>
      <c r="BN10" s="137"/>
      <c r="BO10" s="137">
        <f t="shared" si="56"/>
        <v>31248.000000000007</v>
      </c>
    </row>
    <row r="11" spans="1:67" s="139" customFormat="1" ht="18" hidden="1" customHeight="1" x14ac:dyDescent="0.25"/>
    <row r="12" spans="1:67" s="139" customFormat="1" ht="18" hidden="1" customHeight="1" thickBot="1" x14ac:dyDescent="0.3">
      <c r="B12" s="136" t="s">
        <v>331</v>
      </c>
    </row>
    <row r="13" spans="1:67" s="139" customFormat="1" ht="18" hidden="1" customHeight="1" thickBot="1" x14ac:dyDescent="0.3">
      <c r="C13" s="140">
        <f>MATCH(Dashboard!$G$7,Peterson_Volume_Cases,0)</f>
        <v>2</v>
      </c>
      <c r="D13" s="139" t="str">
        <f>$C$22</f>
        <v>Sales Volume (units)</v>
      </c>
    </row>
    <row r="14" spans="1:67" s="139" customFormat="1" ht="18" hidden="1" customHeight="1" thickBot="1" x14ac:dyDescent="0.3">
      <c r="C14" s="140">
        <f>MATCH(Dashboard!$G$12,Peterson_Price_Cases,0)</f>
        <v>2</v>
      </c>
      <c r="D14" s="139" t="str">
        <f>$C$28</f>
        <v>Net Selling Price ($ per unit)</v>
      </c>
    </row>
    <row r="15" spans="1:67" s="139" customFormat="1" ht="18" hidden="1" customHeight="1" thickBot="1" x14ac:dyDescent="0.3">
      <c r="C15" s="140">
        <f>MATCH(Dashboard!$G$17,Peterson_COGS_Cases,0)</f>
        <v>2</v>
      </c>
      <c r="D15" s="139" t="str">
        <f>$C$34</f>
        <v>Gross Profit Before D&amp;A ($ '000)</v>
      </c>
    </row>
    <row r="16" spans="1:67" s="139" customFormat="1" ht="18" hidden="1" customHeight="1" x14ac:dyDescent="0.25"/>
    <row r="17" spans="2:67" s="139" customFormat="1" ht="18" hidden="1" customHeight="1" x14ac:dyDescent="0.25"/>
    <row r="18" spans="2:67" s="139" customFormat="1" ht="18" hidden="1" customHeight="1" x14ac:dyDescent="0.25"/>
    <row r="19" spans="2:67" s="139" customFormat="1" ht="18" hidden="1" customHeight="1" x14ac:dyDescent="0.25"/>
    <row r="20" spans="2:67" ht="18" customHeight="1" x14ac:dyDescent="0.25">
      <c r="B20" s="102" t="s">
        <v>306</v>
      </c>
      <c r="C20" s="102"/>
      <c r="D20" s="102"/>
      <c r="E20" s="102"/>
    </row>
    <row r="21" spans="2:67" ht="18" customHeight="1" x14ac:dyDescent="0.25">
      <c r="G21" s="237" t="s">
        <v>345</v>
      </c>
      <c r="H21" s="238"/>
      <c r="I21" s="238"/>
      <c r="J21" s="238"/>
      <c r="K21" s="239"/>
    </row>
    <row r="22" spans="2:67" ht="18" customHeight="1" x14ac:dyDescent="0.25">
      <c r="C22" s="95" t="s">
        <v>37</v>
      </c>
    </row>
    <row r="23" spans="2:67" ht="18" customHeight="1" x14ac:dyDescent="0.25">
      <c r="D23" s="103" t="s">
        <v>297</v>
      </c>
      <c r="E23" s="104"/>
      <c r="G23" s="105">
        <f>G50</f>
        <v>7130</v>
      </c>
      <c r="H23" s="105">
        <f t="shared" ref="H23:R23" si="60">H50</f>
        <v>6940</v>
      </c>
      <c r="I23" s="105">
        <f t="shared" si="60"/>
        <v>7310</v>
      </c>
      <c r="J23" s="105">
        <f t="shared" si="60"/>
        <v>7370</v>
      </c>
      <c r="K23" s="105">
        <f t="shared" si="60"/>
        <v>7310</v>
      </c>
      <c r="L23" s="105">
        <f t="shared" si="60"/>
        <v>7490</v>
      </c>
      <c r="M23" s="105">
        <f t="shared" si="60"/>
        <v>7290</v>
      </c>
      <c r="N23" s="105">
        <f t="shared" si="60"/>
        <v>7590</v>
      </c>
      <c r="O23" s="105">
        <f t="shared" si="60"/>
        <v>7640</v>
      </c>
      <c r="P23" s="105">
        <f t="shared" si="60"/>
        <v>7530</v>
      </c>
      <c r="Q23" s="105">
        <f t="shared" si="60"/>
        <v>8020</v>
      </c>
      <c r="R23" s="105">
        <f t="shared" si="60"/>
        <v>7800</v>
      </c>
      <c r="T23" s="98">
        <f t="shared" ref="T23:T26" si="61">SUM(G23:I23)</f>
        <v>21380</v>
      </c>
      <c r="U23" s="98">
        <f t="shared" ref="U23:U26" si="62">SUM(J23:L23)</f>
        <v>22170</v>
      </c>
      <c r="V23" s="98">
        <f t="shared" ref="V23:V26" si="63">SUM(M23:O23)</f>
        <v>22520</v>
      </c>
      <c r="W23" s="98">
        <f t="shared" ref="W23:W26" si="64">SUM(P23:R23)</f>
        <v>23350</v>
      </c>
      <c r="X23" s="98"/>
      <c r="Y23" s="98">
        <f t="shared" ref="Y23:Y26" si="65">SUM(G23:R23)</f>
        <v>89420</v>
      </c>
      <c r="AB23" s="105">
        <f>AB50</f>
        <v>7980</v>
      </c>
      <c r="AC23" s="105">
        <f t="shared" ref="AC23:AM23" si="66">AC50</f>
        <v>8050</v>
      </c>
      <c r="AD23" s="105">
        <f t="shared" si="66"/>
        <v>8150</v>
      </c>
      <c r="AE23" s="105">
        <f t="shared" si="66"/>
        <v>8260</v>
      </c>
      <c r="AF23" s="105">
        <f t="shared" si="66"/>
        <v>8400</v>
      </c>
      <c r="AG23" s="105">
        <f t="shared" si="66"/>
        <v>8450</v>
      </c>
      <c r="AH23" s="105">
        <f t="shared" si="66"/>
        <v>8520</v>
      </c>
      <c r="AI23" s="105">
        <f t="shared" si="66"/>
        <v>8660</v>
      </c>
      <c r="AJ23" s="105">
        <f t="shared" si="66"/>
        <v>8740</v>
      </c>
      <c r="AK23" s="105">
        <f t="shared" si="66"/>
        <v>8800</v>
      </c>
      <c r="AL23" s="105">
        <f t="shared" si="66"/>
        <v>8940</v>
      </c>
      <c r="AM23" s="105">
        <f t="shared" si="66"/>
        <v>9000</v>
      </c>
      <c r="AO23" s="98">
        <f t="shared" ref="AO23:AO26" si="67">SUM(AB23:AD23)</f>
        <v>24180</v>
      </c>
      <c r="AP23" s="98">
        <f t="shared" ref="AP23:AP26" si="68">SUM(AE23:AG23)</f>
        <v>25110</v>
      </c>
      <c r="AQ23" s="98">
        <f t="shared" ref="AQ23:AQ26" si="69">SUM(AH23:AJ23)</f>
        <v>25920</v>
      </c>
      <c r="AR23" s="98">
        <f t="shared" ref="AR23:AR26" si="70">SUM(AK23:AM23)</f>
        <v>26740</v>
      </c>
      <c r="AS23" s="98"/>
      <c r="AT23" s="98">
        <f t="shared" ref="AT23:AT26" si="71">SUM(AB23:AM23)</f>
        <v>101950</v>
      </c>
      <c r="AW23" s="105">
        <f>AW50</f>
        <v>8940</v>
      </c>
      <c r="AX23" s="105">
        <f t="shared" ref="AX23:BH23" si="72">AX50</f>
        <v>9020</v>
      </c>
      <c r="AY23" s="105">
        <f t="shared" si="72"/>
        <v>9130</v>
      </c>
      <c r="AZ23" s="105">
        <f t="shared" si="72"/>
        <v>9260</v>
      </c>
      <c r="BA23" s="105">
        <f t="shared" si="72"/>
        <v>9410</v>
      </c>
      <c r="BB23" s="105">
        <f t="shared" si="72"/>
        <v>9460</v>
      </c>
      <c r="BC23" s="105">
        <f t="shared" si="72"/>
        <v>9550</v>
      </c>
      <c r="BD23" s="105">
        <f t="shared" si="72"/>
        <v>9700</v>
      </c>
      <c r="BE23" s="105">
        <f t="shared" si="72"/>
        <v>9780</v>
      </c>
      <c r="BF23" s="105">
        <f t="shared" si="72"/>
        <v>9860</v>
      </c>
      <c r="BG23" s="105">
        <f t="shared" si="72"/>
        <v>10020</v>
      </c>
      <c r="BH23" s="105">
        <f t="shared" si="72"/>
        <v>10080</v>
      </c>
      <c r="BJ23" s="98">
        <f t="shared" ref="BJ23:BJ26" si="73">SUM(AW23:AY23)</f>
        <v>27090</v>
      </c>
      <c r="BK23" s="98">
        <f t="shared" ref="BK23:BK26" si="74">SUM(AZ23:BB23)</f>
        <v>28130</v>
      </c>
      <c r="BL23" s="98">
        <f t="shared" ref="BL23:BL26" si="75">SUM(BC23:BE23)</f>
        <v>29030</v>
      </c>
      <c r="BM23" s="98">
        <f t="shared" ref="BM23:BM26" si="76">SUM(BF23:BH23)</f>
        <v>29960</v>
      </c>
      <c r="BN23" s="98"/>
      <c r="BO23" s="98">
        <f t="shared" ref="BO23:BO26" si="77">SUM(AW23:BH23)</f>
        <v>114210</v>
      </c>
    </row>
    <row r="24" spans="2:67" ht="18" customHeight="1" x14ac:dyDescent="0.25">
      <c r="D24" s="106" t="s">
        <v>298</v>
      </c>
      <c r="E24" s="107"/>
      <c r="G24" s="105">
        <f t="shared" ref="G24:R24" si="78">G59</f>
        <v>7130</v>
      </c>
      <c r="H24" s="105">
        <f t="shared" si="78"/>
        <v>6940</v>
      </c>
      <c r="I24" s="105">
        <f t="shared" si="78"/>
        <v>7310</v>
      </c>
      <c r="J24" s="105">
        <f t="shared" si="78"/>
        <v>7370</v>
      </c>
      <c r="K24" s="105">
        <f t="shared" si="78"/>
        <v>7310</v>
      </c>
      <c r="L24" s="105">
        <f t="shared" si="78"/>
        <v>7490</v>
      </c>
      <c r="M24" s="105">
        <f t="shared" si="78"/>
        <v>7290</v>
      </c>
      <c r="N24" s="105">
        <f t="shared" si="78"/>
        <v>7590</v>
      </c>
      <c r="O24" s="105">
        <f t="shared" si="78"/>
        <v>7640</v>
      </c>
      <c r="P24" s="105">
        <f t="shared" si="78"/>
        <v>7530</v>
      </c>
      <c r="Q24" s="105">
        <f t="shared" si="78"/>
        <v>8020</v>
      </c>
      <c r="R24" s="105">
        <f t="shared" si="78"/>
        <v>7800</v>
      </c>
      <c r="T24" s="98">
        <f t="shared" si="61"/>
        <v>21380</v>
      </c>
      <c r="U24" s="98">
        <f t="shared" si="62"/>
        <v>22170</v>
      </c>
      <c r="V24" s="98">
        <f t="shared" si="63"/>
        <v>22520</v>
      </c>
      <c r="W24" s="98">
        <f t="shared" si="64"/>
        <v>23350</v>
      </c>
      <c r="X24" s="98"/>
      <c r="Y24" s="98">
        <f t="shared" si="65"/>
        <v>89420</v>
      </c>
      <c r="AB24" s="105">
        <f t="shared" ref="AB24:AM24" si="79">AB59</f>
        <v>7910</v>
      </c>
      <c r="AC24" s="105">
        <f t="shared" si="79"/>
        <v>8020</v>
      </c>
      <c r="AD24" s="105">
        <f t="shared" si="79"/>
        <v>8080</v>
      </c>
      <c r="AE24" s="105">
        <f t="shared" si="79"/>
        <v>8180</v>
      </c>
      <c r="AF24" s="105">
        <f t="shared" si="79"/>
        <v>8250</v>
      </c>
      <c r="AG24" s="105">
        <f t="shared" si="79"/>
        <v>8310</v>
      </c>
      <c r="AH24" s="105">
        <f t="shared" si="79"/>
        <v>8380</v>
      </c>
      <c r="AI24" s="105">
        <f t="shared" si="79"/>
        <v>8440</v>
      </c>
      <c r="AJ24" s="105">
        <f t="shared" si="79"/>
        <v>8510</v>
      </c>
      <c r="AK24" s="105">
        <f t="shared" si="79"/>
        <v>8570</v>
      </c>
      <c r="AL24" s="105">
        <f t="shared" si="79"/>
        <v>8630</v>
      </c>
      <c r="AM24" s="105">
        <f t="shared" si="79"/>
        <v>8680</v>
      </c>
      <c r="AO24" s="98">
        <f t="shared" si="67"/>
        <v>24010</v>
      </c>
      <c r="AP24" s="98">
        <f t="shared" si="68"/>
        <v>24740</v>
      </c>
      <c r="AQ24" s="98">
        <f t="shared" si="69"/>
        <v>25330</v>
      </c>
      <c r="AR24" s="98">
        <f t="shared" si="70"/>
        <v>25880</v>
      </c>
      <c r="AS24" s="98"/>
      <c r="AT24" s="98">
        <f t="shared" si="71"/>
        <v>99960</v>
      </c>
      <c r="AW24" s="105">
        <f t="shared" ref="AW24:BH24" si="80">AW59</f>
        <v>8780</v>
      </c>
      <c r="AX24" s="105">
        <f t="shared" si="80"/>
        <v>8870</v>
      </c>
      <c r="AY24" s="105">
        <f t="shared" si="80"/>
        <v>8970</v>
      </c>
      <c r="AZ24" s="105">
        <f t="shared" si="80"/>
        <v>9060</v>
      </c>
      <c r="BA24" s="105">
        <f t="shared" si="80"/>
        <v>9160</v>
      </c>
      <c r="BB24" s="105">
        <f t="shared" si="80"/>
        <v>9250</v>
      </c>
      <c r="BC24" s="105">
        <f t="shared" si="80"/>
        <v>9350</v>
      </c>
      <c r="BD24" s="105">
        <f t="shared" si="80"/>
        <v>9440</v>
      </c>
      <c r="BE24" s="105">
        <f t="shared" si="80"/>
        <v>9540</v>
      </c>
      <c r="BF24" s="105">
        <f t="shared" si="80"/>
        <v>9630</v>
      </c>
      <c r="BG24" s="105">
        <f t="shared" si="80"/>
        <v>9730</v>
      </c>
      <c r="BH24" s="105">
        <f t="shared" si="80"/>
        <v>9820</v>
      </c>
      <c r="BJ24" s="98">
        <f t="shared" si="73"/>
        <v>26620</v>
      </c>
      <c r="BK24" s="98">
        <f t="shared" si="74"/>
        <v>27470</v>
      </c>
      <c r="BL24" s="98">
        <f t="shared" si="75"/>
        <v>28330</v>
      </c>
      <c r="BM24" s="98">
        <f t="shared" si="76"/>
        <v>29180</v>
      </c>
      <c r="BN24" s="98"/>
      <c r="BO24" s="98">
        <f t="shared" si="77"/>
        <v>111600</v>
      </c>
    </row>
    <row r="25" spans="2:67" ht="18" customHeight="1" x14ac:dyDescent="0.25">
      <c r="D25" s="106" t="s">
        <v>299</v>
      </c>
      <c r="E25" s="107"/>
      <c r="G25" s="105">
        <f t="shared" ref="G25:R25" si="81">G68</f>
        <v>7130</v>
      </c>
      <c r="H25" s="105">
        <f t="shared" si="81"/>
        <v>6940</v>
      </c>
      <c r="I25" s="105">
        <f t="shared" si="81"/>
        <v>7310</v>
      </c>
      <c r="J25" s="105">
        <f t="shared" si="81"/>
        <v>7370</v>
      </c>
      <c r="K25" s="105">
        <f t="shared" si="81"/>
        <v>7310</v>
      </c>
      <c r="L25" s="105">
        <f t="shared" si="81"/>
        <v>7490</v>
      </c>
      <c r="M25" s="105">
        <f t="shared" si="81"/>
        <v>7290</v>
      </c>
      <c r="N25" s="105">
        <f t="shared" si="81"/>
        <v>7590</v>
      </c>
      <c r="O25" s="105">
        <f t="shared" si="81"/>
        <v>7640</v>
      </c>
      <c r="P25" s="105">
        <f t="shared" si="81"/>
        <v>7530</v>
      </c>
      <c r="Q25" s="105">
        <f t="shared" si="81"/>
        <v>8020</v>
      </c>
      <c r="R25" s="105">
        <f t="shared" si="81"/>
        <v>7800</v>
      </c>
      <c r="T25" s="98">
        <f t="shared" si="61"/>
        <v>21380</v>
      </c>
      <c r="U25" s="98">
        <f t="shared" si="62"/>
        <v>22170</v>
      </c>
      <c r="V25" s="98">
        <f t="shared" si="63"/>
        <v>22520</v>
      </c>
      <c r="W25" s="98">
        <f t="shared" si="64"/>
        <v>23350</v>
      </c>
      <c r="X25" s="98"/>
      <c r="Y25" s="98">
        <f t="shared" si="65"/>
        <v>89420</v>
      </c>
      <c r="AB25" s="105">
        <f t="shared" ref="AB25:AM25" si="82">AB68</f>
        <v>7910</v>
      </c>
      <c r="AC25" s="105">
        <f t="shared" si="82"/>
        <v>8020</v>
      </c>
      <c r="AD25" s="105">
        <f t="shared" si="82"/>
        <v>8080</v>
      </c>
      <c r="AE25" s="105">
        <f t="shared" si="82"/>
        <v>8180</v>
      </c>
      <c r="AF25" s="105">
        <f t="shared" si="82"/>
        <v>8200</v>
      </c>
      <c r="AG25" s="105">
        <f t="shared" si="82"/>
        <v>8210</v>
      </c>
      <c r="AH25" s="105">
        <f t="shared" si="82"/>
        <v>8220</v>
      </c>
      <c r="AI25" s="105">
        <f t="shared" si="82"/>
        <v>8230</v>
      </c>
      <c r="AJ25" s="105">
        <f t="shared" si="82"/>
        <v>8230</v>
      </c>
      <c r="AK25" s="105">
        <f t="shared" si="82"/>
        <v>8230</v>
      </c>
      <c r="AL25" s="105">
        <f t="shared" si="82"/>
        <v>8230</v>
      </c>
      <c r="AM25" s="105">
        <f t="shared" si="82"/>
        <v>8230</v>
      </c>
      <c r="AO25" s="98">
        <f t="shared" si="67"/>
        <v>24010</v>
      </c>
      <c r="AP25" s="98">
        <f t="shared" si="68"/>
        <v>24590</v>
      </c>
      <c r="AQ25" s="98">
        <f t="shared" si="69"/>
        <v>24680</v>
      </c>
      <c r="AR25" s="98">
        <f t="shared" si="70"/>
        <v>24690</v>
      </c>
      <c r="AS25" s="98"/>
      <c r="AT25" s="98">
        <f t="shared" si="71"/>
        <v>97970</v>
      </c>
      <c r="AW25" s="105">
        <f t="shared" ref="AW25:BH25" si="83">AW68</f>
        <v>8320</v>
      </c>
      <c r="AX25" s="105">
        <f t="shared" si="83"/>
        <v>8410</v>
      </c>
      <c r="AY25" s="105">
        <f t="shared" si="83"/>
        <v>8500</v>
      </c>
      <c r="AZ25" s="105">
        <f t="shared" si="83"/>
        <v>8590</v>
      </c>
      <c r="BA25" s="105">
        <f t="shared" si="83"/>
        <v>8680</v>
      </c>
      <c r="BB25" s="105">
        <f t="shared" si="83"/>
        <v>8770</v>
      </c>
      <c r="BC25" s="105">
        <f t="shared" si="83"/>
        <v>8860</v>
      </c>
      <c r="BD25" s="105">
        <f t="shared" si="83"/>
        <v>8950</v>
      </c>
      <c r="BE25" s="105">
        <f t="shared" si="83"/>
        <v>9040</v>
      </c>
      <c r="BF25" s="105">
        <f t="shared" si="83"/>
        <v>9130</v>
      </c>
      <c r="BG25" s="105">
        <f t="shared" si="83"/>
        <v>9220</v>
      </c>
      <c r="BH25" s="105">
        <f t="shared" si="83"/>
        <v>9310</v>
      </c>
      <c r="BJ25" s="98">
        <f t="shared" si="73"/>
        <v>25230</v>
      </c>
      <c r="BK25" s="98">
        <f t="shared" si="74"/>
        <v>26040</v>
      </c>
      <c r="BL25" s="98">
        <f t="shared" si="75"/>
        <v>26850</v>
      </c>
      <c r="BM25" s="98">
        <f t="shared" si="76"/>
        <v>27660</v>
      </c>
      <c r="BN25" s="98"/>
      <c r="BO25" s="98">
        <f t="shared" si="77"/>
        <v>105780</v>
      </c>
    </row>
    <row r="26" spans="2:67" ht="18" customHeight="1" x14ac:dyDescent="0.25">
      <c r="D26" s="108" t="s">
        <v>25</v>
      </c>
      <c r="E26" s="109"/>
      <c r="G26" s="100">
        <v>0</v>
      </c>
      <c r="H26" s="100">
        <v>0</v>
      </c>
      <c r="I26" s="100">
        <v>0</v>
      </c>
      <c r="J26" s="100">
        <v>0</v>
      </c>
      <c r="K26" s="100">
        <v>0</v>
      </c>
      <c r="L26" s="100">
        <v>0</v>
      </c>
      <c r="M26" s="100">
        <v>0</v>
      </c>
      <c r="N26" s="100">
        <v>0</v>
      </c>
      <c r="O26" s="100">
        <v>0</v>
      </c>
      <c r="P26" s="100">
        <v>0</v>
      </c>
      <c r="Q26" s="100">
        <v>0</v>
      </c>
      <c r="R26" s="100">
        <v>0</v>
      </c>
      <c r="T26" s="98">
        <f t="shared" si="61"/>
        <v>0</v>
      </c>
      <c r="U26" s="98">
        <f t="shared" si="62"/>
        <v>0</v>
      </c>
      <c r="V26" s="98">
        <f t="shared" si="63"/>
        <v>0</v>
      </c>
      <c r="W26" s="98">
        <f t="shared" si="64"/>
        <v>0</v>
      </c>
      <c r="X26" s="98"/>
      <c r="Y26" s="98">
        <f t="shared" si="65"/>
        <v>0</v>
      </c>
      <c r="AB26" s="100">
        <v>0</v>
      </c>
      <c r="AC26" s="100">
        <v>0</v>
      </c>
      <c r="AD26" s="100">
        <v>0</v>
      </c>
      <c r="AE26" s="100">
        <v>0</v>
      </c>
      <c r="AF26" s="100">
        <v>0</v>
      </c>
      <c r="AG26" s="100">
        <v>0</v>
      </c>
      <c r="AH26" s="100">
        <v>0</v>
      </c>
      <c r="AI26" s="100">
        <v>0</v>
      </c>
      <c r="AJ26" s="100">
        <v>0</v>
      </c>
      <c r="AK26" s="100">
        <v>0</v>
      </c>
      <c r="AL26" s="100">
        <v>0</v>
      </c>
      <c r="AM26" s="100">
        <v>0</v>
      </c>
      <c r="AO26" s="98">
        <f t="shared" si="67"/>
        <v>0</v>
      </c>
      <c r="AP26" s="98">
        <f t="shared" si="68"/>
        <v>0</v>
      </c>
      <c r="AQ26" s="98">
        <f t="shared" si="69"/>
        <v>0</v>
      </c>
      <c r="AR26" s="98">
        <f t="shared" si="70"/>
        <v>0</v>
      </c>
      <c r="AS26" s="98"/>
      <c r="AT26" s="98">
        <f t="shared" si="71"/>
        <v>0</v>
      </c>
      <c r="AW26" s="100">
        <v>0</v>
      </c>
      <c r="AX26" s="100">
        <v>0</v>
      </c>
      <c r="AY26" s="100">
        <v>0</v>
      </c>
      <c r="AZ26" s="100">
        <v>0</v>
      </c>
      <c r="BA26" s="100">
        <v>0</v>
      </c>
      <c r="BB26" s="100">
        <v>0</v>
      </c>
      <c r="BC26" s="100">
        <v>0</v>
      </c>
      <c r="BD26" s="100">
        <v>0</v>
      </c>
      <c r="BE26" s="100">
        <v>0</v>
      </c>
      <c r="BF26" s="100">
        <v>0</v>
      </c>
      <c r="BG26" s="100">
        <v>0</v>
      </c>
      <c r="BH26" s="100">
        <v>0</v>
      </c>
      <c r="BJ26" s="98">
        <f t="shared" si="73"/>
        <v>0</v>
      </c>
      <c r="BK26" s="98">
        <f t="shared" si="74"/>
        <v>0</v>
      </c>
      <c r="BL26" s="98">
        <f t="shared" si="75"/>
        <v>0</v>
      </c>
      <c r="BM26" s="98">
        <f t="shared" si="76"/>
        <v>0</v>
      </c>
      <c r="BN26" s="98"/>
      <c r="BO26" s="98">
        <f t="shared" si="77"/>
        <v>0</v>
      </c>
    </row>
    <row r="27" spans="2:67" ht="18" customHeight="1" x14ac:dyDescent="0.25"/>
    <row r="28" spans="2:67" ht="18" customHeight="1" x14ac:dyDescent="0.25">
      <c r="C28" s="95" t="s">
        <v>260</v>
      </c>
    </row>
    <row r="29" spans="2:67" ht="18" customHeight="1" x14ac:dyDescent="0.25">
      <c r="D29" s="103" t="s">
        <v>300</v>
      </c>
      <c r="E29" s="104"/>
      <c r="G29" s="105">
        <f>G74</f>
        <v>615.61</v>
      </c>
      <c r="H29" s="105">
        <f t="shared" ref="H29:R29" si="84">H74</f>
        <v>614.89</v>
      </c>
      <c r="I29" s="105">
        <f t="shared" si="84"/>
        <v>613.62</v>
      </c>
      <c r="J29" s="105">
        <f t="shared" si="84"/>
        <v>614.61999999999989</v>
      </c>
      <c r="K29" s="105">
        <f t="shared" si="84"/>
        <v>614.37</v>
      </c>
      <c r="L29" s="105">
        <f t="shared" si="84"/>
        <v>614.73</v>
      </c>
      <c r="M29" s="105">
        <f t="shared" si="84"/>
        <v>615.1400000000001</v>
      </c>
      <c r="N29" s="105">
        <f t="shared" si="84"/>
        <v>615</v>
      </c>
      <c r="O29" s="105">
        <f t="shared" si="84"/>
        <v>615.35</v>
      </c>
      <c r="P29" s="105">
        <f t="shared" si="84"/>
        <v>615.94000000000005</v>
      </c>
      <c r="Q29" s="105">
        <f t="shared" si="84"/>
        <v>615.04</v>
      </c>
      <c r="R29" s="105">
        <f t="shared" si="84"/>
        <v>615.25</v>
      </c>
      <c r="T29" s="98"/>
      <c r="U29" s="98"/>
      <c r="V29" s="98"/>
      <c r="W29" s="98"/>
      <c r="X29" s="98"/>
      <c r="Y29" s="98"/>
      <c r="AB29" s="105">
        <f>AB74</f>
        <v>650</v>
      </c>
      <c r="AC29" s="105">
        <f t="shared" ref="AC29:AM29" si="85">AC74</f>
        <v>650</v>
      </c>
      <c r="AD29" s="105">
        <f t="shared" si="85"/>
        <v>650</v>
      </c>
      <c r="AE29" s="105">
        <f t="shared" si="85"/>
        <v>650</v>
      </c>
      <c r="AF29" s="105">
        <f t="shared" si="85"/>
        <v>650</v>
      </c>
      <c r="AG29" s="105">
        <f t="shared" si="85"/>
        <v>650</v>
      </c>
      <c r="AH29" s="105">
        <f t="shared" si="85"/>
        <v>650</v>
      </c>
      <c r="AI29" s="105">
        <f t="shared" si="85"/>
        <v>650</v>
      </c>
      <c r="AJ29" s="105">
        <f t="shared" si="85"/>
        <v>650</v>
      </c>
      <c r="AK29" s="105">
        <f t="shared" si="85"/>
        <v>650</v>
      </c>
      <c r="AL29" s="105">
        <f t="shared" si="85"/>
        <v>650</v>
      </c>
      <c r="AM29" s="105">
        <f t="shared" si="85"/>
        <v>650</v>
      </c>
      <c r="AO29" s="98"/>
      <c r="AP29" s="98"/>
      <c r="AQ29" s="98"/>
      <c r="AR29" s="98"/>
      <c r="AS29" s="98"/>
      <c r="AT29" s="98"/>
      <c r="AW29" s="105">
        <f>AW74</f>
        <v>690</v>
      </c>
      <c r="AX29" s="105">
        <f t="shared" ref="AX29:BH29" si="86">AX74</f>
        <v>690</v>
      </c>
      <c r="AY29" s="105">
        <f t="shared" si="86"/>
        <v>690</v>
      </c>
      <c r="AZ29" s="105">
        <f t="shared" si="86"/>
        <v>690</v>
      </c>
      <c r="BA29" s="105">
        <f t="shared" si="86"/>
        <v>690</v>
      </c>
      <c r="BB29" s="105">
        <f t="shared" si="86"/>
        <v>690</v>
      </c>
      <c r="BC29" s="105">
        <f t="shared" si="86"/>
        <v>690</v>
      </c>
      <c r="BD29" s="105">
        <f t="shared" si="86"/>
        <v>690</v>
      </c>
      <c r="BE29" s="105">
        <f t="shared" si="86"/>
        <v>690</v>
      </c>
      <c r="BF29" s="105">
        <f t="shared" si="86"/>
        <v>690</v>
      </c>
      <c r="BG29" s="105">
        <f t="shared" si="86"/>
        <v>690</v>
      </c>
      <c r="BH29" s="105">
        <f t="shared" si="86"/>
        <v>690</v>
      </c>
      <c r="BJ29" s="98"/>
      <c r="BK29" s="98"/>
      <c r="BL29" s="98"/>
      <c r="BM29" s="98"/>
      <c r="BN29" s="98"/>
      <c r="BO29" s="98"/>
    </row>
    <row r="30" spans="2:67" ht="18" customHeight="1" x14ac:dyDescent="0.25">
      <c r="D30" s="106" t="s">
        <v>301</v>
      </c>
      <c r="E30" s="107"/>
      <c r="G30" s="105">
        <f>G81</f>
        <v>615.61</v>
      </c>
      <c r="H30" s="105">
        <f t="shared" ref="H30:R30" si="87">H81</f>
        <v>614.89</v>
      </c>
      <c r="I30" s="105">
        <f t="shared" si="87"/>
        <v>613.62</v>
      </c>
      <c r="J30" s="105">
        <f t="shared" si="87"/>
        <v>614.61999999999989</v>
      </c>
      <c r="K30" s="105">
        <f t="shared" si="87"/>
        <v>614.37</v>
      </c>
      <c r="L30" s="105">
        <f t="shared" si="87"/>
        <v>614.73</v>
      </c>
      <c r="M30" s="105">
        <f t="shared" si="87"/>
        <v>615.1400000000001</v>
      </c>
      <c r="N30" s="105">
        <f t="shared" si="87"/>
        <v>615</v>
      </c>
      <c r="O30" s="105">
        <f t="shared" si="87"/>
        <v>615.35</v>
      </c>
      <c r="P30" s="105">
        <f t="shared" si="87"/>
        <v>615.94000000000005</v>
      </c>
      <c r="Q30" s="105">
        <f t="shared" si="87"/>
        <v>615.04</v>
      </c>
      <c r="R30" s="105">
        <f t="shared" si="87"/>
        <v>615.25</v>
      </c>
      <c r="T30" s="98"/>
      <c r="U30" s="98"/>
      <c r="V30" s="98"/>
      <c r="W30" s="98"/>
      <c r="X30" s="98"/>
      <c r="Y30" s="98"/>
      <c r="AB30" s="105">
        <f>AB81</f>
        <v>652.01</v>
      </c>
      <c r="AC30" s="105">
        <f t="shared" ref="AC30:AM30" si="88">AC81</f>
        <v>654.32999999999993</v>
      </c>
      <c r="AD30" s="105">
        <f t="shared" si="88"/>
        <v>648.80999999999995</v>
      </c>
      <c r="AE30" s="105">
        <f t="shared" si="88"/>
        <v>670</v>
      </c>
      <c r="AF30" s="105">
        <f t="shared" si="88"/>
        <v>670</v>
      </c>
      <c r="AG30" s="105">
        <f t="shared" si="88"/>
        <v>670</v>
      </c>
      <c r="AH30" s="105">
        <f t="shared" si="88"/>
        <v>670</v>
      </c>
      <c r="AI30" s="105">
        <f t="shared" si="88"/>
        <v>670</v>
      </c>
      <c r="AJ30" s="105">
        <f t="shared" si="88"/>
        <v>670</v>
      </c>
      <c r="AK30" s="105">
        <f t="shared" si="88"/>
        <v>670</v>
      </c>
      <c r="AL30" s="105">
        <f t="shared" si="88"/>
        <v>670</v>
      </c>
      <c r="AM30" s="105">
        <f t="shared" si="88"/>
        <v>670</v>
      </c>
      <c r="AO30" s="98"/>
      <c r="AP30" s="98"/>
      <c r="AQ30" s="98"/>
      <c r="AR30" s="98"/>
      <c r="AS30" s="98"/>
      <c r="AT30" s="98"/>
      <c r="AW30" s="105">
        <f>AW81</f>
        <v>700</v>
      </c>
      <c r="AX30" s="105">
        <f t="shared" ref="AX30:BH30" si="89">AX81</f>
        <v>700</v>
      </c>
      <c r="AY30" s="105">
        <f t="shared" si="89"/>
        <v>700</v>
      </c>
      <c r="AZ30" s="105">
        <f t="shared" si="89"/>
        <v>700</v>
      </c>
      <c r="BA30" s="105">
        <f t="shared" si="89"/>
        <v>700</v>
      </c>
      <c r="BB30" s="105">
        <f t="shared" si="89"/>
        <v>700</v>
      </c>
      <c r="BC30" s="105">
        <f t="shared" si="89"/>
        <v>700</v>
      </c>
      <c r="BD30" s="105">
        <f t="shared" si="89"/>
        <v>700</v>
      </c>
      <c r="BE30" s="105">
        <f t="shared" si="89"/>
        <v>700</v>
      </c>
      <c r="BF30" s="105">
        <f t="shared" si="89"/>
        <v>700</v>
      </c>
      <c r="BG30" s="105">
        <f t="shared" si="89"/>
        <v>700</v>
      </c>
      <c r="BH30" s="105">
        <f t="shared" si="89"/>
        <v>700</v>
      </c>
      <c r="BJ30" s="98"/>
      <c r="BK30" s="98"/>
      <c r="BL30" s="98"/>
      <c r="BM30" s="98"/>
      <c r="BN30" s="98"/>
      <c r="BO30" s="98"/>
    </row>
    <row r="31" spans="2:67" ht="18" customHeight="1" x14ac:dyDescent="0.25">
      <c r="D31" s="106" t="s">
        <v>302</v>
      </c>
      <c r="E31" s="107"/>
      <c r="G31" s="105">
        <f>G88</f>
        <v>615.61</v>
      </c>
      <c r="H31" s="105">
        <f t="shared" ref="H31:R31" si="90">H88</f>
        <v>614.89</v>
      </c>
      <c r="I31" s="105">
        <f t="shared" si="90"/>
        <v>613.62</v>
      </c>
      <c r="J31" s="105">
        <f t="shared" si="90"/>
        <v>614.61999999999989</v>
      </c>
      <c r="K31" s="105">
        <f t="shared" si="90"/>
        <v>614.37</v>
      </c>
      <c r="L31" s="105">
        <f t="shared" si="90"/>
        <v>614.73</v>
      </c>
      <c r="M31" s="105">
        <f t="shared" si="90"/>
        <v>615.1400000000001</v>
      </c>
      <c r="N31" s="105">
        <f t="shared" si="90"/>
        <v>615</v>
      </c>
      <c r="O31" s="105">
        <f t="shared" si="90"/>
        <v>615.35</v>
      </c>
      <c r="P31" s="105">
        <f t="shared" si="90"/>
        <v>615.94000000000005</v>
      </c>
      <c r="Q31" s="105">
        <f t="shared" si="90"/>
        <v>615.04</v>
      </c>
      <c r="R31" s="105">
        <f t="shared" si="90"/>
        <v>615.25</v>
      </c>
      <c r="T31" s="98"/>
      <c r="U31" s="98"/>
      <c r="V31" s="98"/>
      <c r="W31" s="98"/>
      <c r="X31" s="98"/>
      <c r="Y31" s="98"/>
      <c r="AB31" s="105">
        <f>AB88</f>
        <v>652.01</v>
      </c>
      <c r="AC31" s="105">
        <f t="shared" ref="AC31:AM31" si="91">AC88</f>
        <v>654.32999999999993</v>
      </c>
      <c r="AD31" s="105">
        <f t="shared" si="91"/>
        <v>648.80999999999995</v>
      </c>
      <c r="AE31" s="105">
        <f t="shared" si="91"/>
        <v>675</v>
      </c>
      <c r="AF31" s="105">
        <f t="shared" si="91"/>
        <v>675</v>
      </c>
      <c r="AG31" s="105">
        <f t="shared" si="91"/>
        <v>675</v>
      </c>
      <c r="AH31" s="105">
        <f t="shared" si="91"/>
        <v>675</v>
      </c>
      <c r="AI31" s="105">
        <f t="shared" si="91"/>
        <v>675</v>
      </c>
      <c r="AJ31" s="105">
        <f t="shared" si="91"/>
        <v>675</v>
      </c>
      <c r="AK31" s="105">
        <f t="shared" si="91"/>
        <v>675</v>
      </c>
      <c r="AL31" s="105">
        <f t="shared" si="91"/>
        <v>675</v>
      </c>
      <c r="AM31" s="105">
        <f t="shared" si="91"/>
        <v>675</v>
      </c>
      <c r="AO31" s="98"/>
      <c r="AP31" s="98"/>
      <c r="AQ31" s="98"/>
      <c r="AR31" s="98"/>
      <c r="AS31" s="98"/>
      <c r="AT31" s="98"/>
      <c r="AW31" s="105">
        <f>AW88</f>
        <v>710</v>
      </c>
      <c r="AX31" s="105">
        <f t="shared" ref="AX31:BH31" si="92">AX88</f>
        <v>710</v>
      </c>
      <c r="AY31" s="105">
        <f t="shared" si="92"/>
        <v>710</v>
      </c>
      <c r="AZ31" s="105">
        <f t="shared" si="92"/>
        <v>710</v>
      </c>
      <c r="BA31" s="105">
        <f t="shared" si="92"/>
        <v>710</v>
      </c>
      <c r="BB31" s="105">
        <f t="shared" si="92"/>
        <v>710</v>
      </c>
      <c r="BC31" s="105">
        <f t="shared" si="92"/>
        <v>710</v>
      </c>
      <c r="BD31" s="105">
        <f t="shared" si="92"/>
        <v>710</v>
      </c>
      <c r="BE31" s="105">
        <f t="shared" si="92"/>
        <v>710</v>
      </c>
      <c r="BF31" s="105">
        <f t="shared" si="92"/>
        <v>710</v>
      </c>
      <c r="BG31" s="105">
        <f t="shared" si="92"/>
        <v>710</v>
      </c>
      <c r="BH31" s="105">
        <f t="shared" si="92"/>
        <v>710</v>
      </c>
      <c r="BJ31" s="98"/>
      <c r="BK31" s="98"/>
      <c r="BL31" s="98"/>
      <c r="BM31" s="98"/>
      <c r="BN31" s="98"/>
      <c r="BO31" s="98"/>
    </row>
    <row r="32" spans="2:67" ht="18" customHeight="1" x14ac:dyDescent="0.25">
      <c r="D32" s="108" t="s">
        <v>25</v>
      </c>
      <c r="E32" s="109"/>
      <c r="G32" s="100">
        <v>0</v>
      </c>
      <c r="H32" s="100">
        <v>0</v>
      </c>
      <c r="I32" s="100">
        <v>0</v>
      </c>
      <c r="J32" s="100">
        <v>0</v>
      </c>
      <c r="K32" s="100">
        <v>0</v>
      </c>
      <c r="L32" s="100">
        <v>0</v>
      </c>
      <c r="M32" s="100">
        <v>0</v>
      </c>
      <c r="N32" s="100">
        <v>0</v>
      </c>
      <c r="O32" s="100">
        <v>0</v>
      </c>
      <c r="P32" s="100">
        <v>0</v>
      </c>
      <c r="Q32" s="100">
        <v>0</v>
      </c>
      <c r="R32" s="100">
        <v>0</v>
      </c>
      <c r="T32" s="98"/>
      <c r="U32" s="98"/>
      <c r="V32" s="98"/>
      <c r="W32" s="98"/>
      <c r="X32" s="98"/>
      <c r="Y32" s="98"/>
      <c r="AB32" s="100">
        <v>0</v>
      </c>
      <c r="AC32" s="100">
        <v>0</v>
      </c>
      <c r="AD32" s="100">
        <v>0</v>
      </c>
      <c r="AE32" s="100">
        <v>0</v>
      </c>
      <c r="AF32" s="100">
        <v>0</v>
      </c>
      <c r="AG32" s="100">
        <v>0</v>
      </c>
      <c r="AH32" s="100">
        <v>0</v>
      </c>
      <c r="AI32" s="100">
        <v>0</v>
      </c>
      <c r="AJ32" s="100">
        <v>0</v>
      </c>
      <c r="AK32" s="100">
        <v>0</v>
      </c>
      <c r="AL32" s="100">
        <v>0</v>
      </c>
      <c r="AM32" s="100">
        <v>0</v>
      </c>
      <c r="AO32" s="98"/>
      <c r="AP32" s="98"/>
      <c r="AQ32" s="98"/>
      <c r="AR32" s="98"/>
      <c r="AS32" s="98"/>
      <c r="AT32" s="98"/>
      <c r="AW32" s="100">
        <v>0</v>
      </c>
      <c r="AX32" s="100">
        <v>0</v>
      </c>
      <c r="AY32" s="100">
        <v>0</v>
      </c>
      <c r="AZ32" s="100">
        <v>0</v>
      </c>
      <c r="BA32" s="100">
        <v>0</v>
      </c>
      <c r="BB32" s="100">
        <v>0</v>
      </c>
      <c r="BC32" s="100">
        <v>0</v>
      </c>
      <c r="BD32" s="100">
        <v>0</v>
      </c>
      <c r="BE32" s="100">
        <v>0</v>
      </c>
      <c r="BF32" s="100">
        <v>0</v>
      </c>
      <c r="BG32" s="100">
        <v>0</v>
      </c>
      <c r="BH32" s="100">
        <v>0</v>
      </c>
      <c r="BJ32" s="98"/>
      <c r="BK32" s="98"/>
      <c r="BL32" s="98"/>
      <c r="BM32" s="98"/>
      <c r="BN32" s="98"/>
      <c r="BO32" s="98"/>
    </row>
    <row r="33" spans="1:68" ht="18" customHeight="1" x14ac:dyDescent="0.25"/>
    <row r="34" spans="1:68" ht="18" customHeight="1" x14ac:dyDescent="0.25">
      <c r="C34" s="95" t="s">
        <v>243</v>
      </c>
    </row>
    <row r="35" spans="1:68" ht="18" customHeight="1" x14ac:dyDescent="0.25">
      <c r="D35" s="103" t="s">
        <v>304</v>
      </c>
      <c r="E35" s="104"/>
      <c r="G35" s="105">
        <f>G104</f>
        <v>1823.0696999999996</v>
      </c>
      <c r="H35" s="105">
        <f t="shared" ref="H35:R35" si="93">H104</f>
        <v>1767.9649999999997</v>
      </c>
      <c r="I35" s="105">
        <f t="shared" si="93"/>
        <v>1852.7195000000002</v>
      </c>
      <c r="J35" s="105">
        <f t="shared" si="93"/>
        <v>1883.8456999999999</v>
      </c>
      <c r="K35" s="105">
        <f t="shared" si="93"/>
        <v>1855.4973000000005</v>
      </c>
      <c r="L35" s="105">
        <f t="shared" si="93"/>
        <v>1907.4033999999997</v>
      </c>
      <c r="M35" s="105">
        <f t="shared" si="93"/>
        <v>1854.7947000000004</v>
      </c>
      <c r="N35" s="105">
        <f t="shared" si="93"/>
        <v>1938.2583000000004</v>
      </c>
      <c r="O35" s="105">
        <f t="shared" si="93"/>
        <v>1954.2356000000004</v>
      </c>
      <c r="P35" s="105">
        <f t="shared" si="93"/>
        <v>1926.0986999999996</v>
      </c>
      <c r="Q35" s="105">
        <f t="shared" si="93"/>
        <v>2044.2177999999999</v>
      </c>
      <c r="R35" s="105">
        <f t="shared" si="93"/>
        <v>1994.1479999999997</v>
      </c>
      <c r="T35" s="98">
        <f t="shared" ref="T35:T37" si="94">SUM(G35:I35)</f>
        <v>5443.7541999999994</v>
      </c>
      <c r="U35" s="98">
        <f t="shared" ref="U35:U37" si="95">SUM(J35:L35)</f>
        <v>5646.7464</v>
      </c>
      <c r="V35" s="98">
        <f t="shared" ref="V35:V37" si="96">SUM(M35:O35)</f>
        <v>5747.2886000000017</v>
      </c>
      <c r="W35" s="98">
        <f t="shared" ref="W35:W37" si="97">SUM(P35:R35)</f>
        <v>5964.4644999999991</v>
      </c>
      <c r="X35" s="98"/>
      <c r="Y35" s="98">
        <f t="shared" ref="Y35:Y37" si="98">SUM(G35:R35)</f>
        <v>22802.253699999997</v>
      </c>
      <c r="AB35" s="105">
        <f>AB104</f>
        <v>2072.4990999999995</v>
      </c>
      <c r="AC35" s="105">
        <f t="shared" ref="AC35:AM35" si="99">AC104</f>
        <v>2119.9265999999998</v>
      </c>
      <c r="AD35" s="105">
        <f t="shared" si="99"/>
        <v>2091.1848</v>
      </c>
      <c r="AE35" s="105">
        <f t="shared" si="99"/>
        <v>2290.4000000000005</v>
      </c>
      <c r="AF35" s="105">
        <f t="shared" si="99"/>
        <v>2310</v>
      </c>
      <c r="AG35" s="105">
        <f t="shared" si="99"/>
        <v>2326.7999999999997</v>
      </c>
      <c r="AH35" s="105">
        <f t="shared" si="99"/>
        <v>2346.4000000000005</v>
      </c>
      <c r="AI35" s="105">
        <f t="shared" si="99"/>
        <v>2363.2000000000003</v>
      </c>
      <c r="AJ35" s="105">
        <f t="shared" si="99"/>
        <v>2382.7999999999997</v>
      </c>
      <c r="AK35" s="105">
        <f t="shared" si="99"/>
        <v>2399.5999999999995</v>
      </c>
      <c r="AL35" s="105">
        <f t="shared" si="99"/>
        <v>2416.4000000000005</v>
      </c>
      <c r="AM35" s="105">
        <f t="shared" si="99"/>
        <v>2430.4000000000005</v>
      </c>
      <c r="AO35" s="98">
        <f t="shared" ref="AO35:AO37" si="100">SUM(AB35:AD35)</f>
        <v>6283.6104999999998</v>
      </c>
      <c r="AP35" s="98">
        <f t="shared" ref="AP35:AP37" si="101">SUM(AE35:AG35)</f>
        <v>6927.2000000000007</v>
      </c>
      <c r="AQ35" s="98">
        <f t="shared" ref="AQ35:AQ37" si="102">SUM(AH35:AJ35)</f>
        <v>7092.4</v>
      </c>
      <c r="AR35" s="98">
        <f t="shared" ref="AR35:AR37" si="103">SUM(AK35:AM35)</f>
        <v>7246.4000000000005</v>
      </c>
      <c r="AS35" s="98"/>
      <c r="AT35" s="98">
        <f t="shared" ref="AT35:AT37" si="104">SUM(AB35:AM35)</f>
        <v>27549.610500000003</v>
      </c>
      <c r="AW35" s="105">
        <f>AW104</f>
        <v>2458.4</v>
      </c>
      <c r="AX35" s="105">
        <f t="shared" ref="AX35:BH35" si="105">AX104</f>
        <v>2483.6</v>
      </c>
      <c r="AY35" s="105">
        <f t="shared" si="105"/>
        <v>2511.6</v>
      </c>
      <c r="AZ35" s="105">
        <f t="shared" si="105"/>
        <v>2536.8000000000002</v>
      </c>
      <c r="BA35" s="105">
        <f t="shared" si="105"/>
        <v>2564.8000000000002</v>
      </c>
      <c r="BB35" s="105">
        <f t="shared" si="105"/>
        <v>2590</v>
      </c>
      <c r="BC35" s="105">
        <f t="shared" si="105"/>
        <v>2618</v>
      </c>
      <c r="BD35" s="105">
        <f t="shared" si="105"/>
        <v>2643.2</v>
      </c>
      <c r="BE35" s="105">
        <f t="shared" si="105"/>
        <v>2671.2</v>
      </c>
      <c r="BF35" s="105">
        <f t="shared" si="105"/>
        <v>2696.4</v>
      </c>
      <c r="BG35" s="105">
        <f t="shared" si="105"/>
        <v>2724.4</v>
      </c>
      <c r="BH35" s="105">
        <f t="shared" si="105"/>
        <v>2749.6000000000004</v>
      </c>
      <c r="BJ35" s="98">
        <f t="shared" ref="BJ35:BJ37" si="106">SUM(AW35:AY35)</f>
        <v>7453.6</v>
      </c>
      <c r="BK35" s="98">
        <f t="shared" ref="BK35:BK37" si="107">SUM(AZ35:BB35)</f>
        <v>7691.6</v>
      </c>
      <c r="BL35" s="98">
        <f t="shared" ref="BL35:BL37" si="108">SUM(BC35:BE35)</f>
        <v>7932.4</v>
      </c>
      <c r="BM35" s="98">
        <f t="shared" ref="BM35:BM37" si="109">SUM(BF35:BH35)</f>
        <v>8170.4000000000005</v>
      </c>
      <c r="BN35" s="98"/>
      <c r="BO35" s="98">
        <f t="shared" ref="BO35:BO37" si="110">SUM(AW35:BH35)</f>
        <v>31248.000000000007</v>
      </c>
    </row>
    <row r="36" spans="1:68" ht="18" customHeight="1" x14ac:dyDescent="0.25">
      <c r="D36" s="106" t="s">
        <v>303</v>
      </c>
      <c r="E36" s="107"/>
      <c r="G36" s="105">
        <f>G116</f>
        <v>1823.0696999999996</v>
      </c>
      <c r="H36" s="105">
        <f t="shared" ref="H36:R36" si="111">H116</f>
        <v>1767.9649999999997</v>
      </c>
      <c r="I36" s="105">
        <f t="shared" si="111"/>
        <v>1852.7195000000002</v>
      </c>
      <c r="J36" s="105">
        <f t="shared" si="111"/>
        <v>1883.8456999999999</v>
      </c>
      <c r="K36" s="105">
        <f t="shared" si="111"/>
        <v>1855.4973000000005</v>
      </c>
      <c r="L36" s="105">
        <f t="shared" si="111"/>
        <v>1907.4033999999997</v>
      </c>
      <c r="M36" s="105">
        <f t="shared" si="111"/>
        <v>1854.7947000000004</v>
      </c>
      <c r="N36" s="105">
        <f t="shared" si="111"/>
        <v>1938.2583000000004</v>
      </c>
      <c r="O36" s="105">
        <f t="shared" si="111"/>
        <v>1954.2356000000004</v>
      </c>
      <c r="P36" s="105">
        <f t="shared" si="111"/>
        <v>1926.0986999999996</v>
      </c>
      <c r="Q36" s="105">
        <f t="shared" si="111"/>
        <v>2044.2177999999999</v>
      </c>
      <c r="R36" s="105">
        <f t="shared" si="111"/>
        <v>1994.1479999999997</v>
      </c>
      <c r="T36" s="98">
        <f t="shared" si="94"/>
        <v>5443.7541999999994</v>
      </c>
      <c r="U36" s="98">
        <f t="shared" si="95"/>
        <v>5646.7464</v>
      </c>
      <c r="V36" s="98">
        <f t="shared" si="96"/>
        <v>5747.2886000000017</v>
      </c>
      <c r="W36" s="98">
        <f t="shared" si="97"/>
        <v>5964.4644999999991</v>
      </c>
      <c r="X36" s="98"/>
      <c r="Y36" s="98">
        <f t="shared" si="98"/>
        <v>22802.253699999997</v>
      </c>
      <c r="AB36" s="105">
        <f>AB116</f>
        <v>2078.4315999999994</v>
      </c>
      <c r="AC36" s="105">
        <f t="shared" ref="AC36:AM36" si="112">AC116</f>
        <v>2119.9265999999998</v>
      </c>
      <c r="AD36" s="105">
        <f t="shared" si="112"/>
        <v>2097.0023999999999</v>
      </c>
      <c r="AE36" s="105">
        <f t="shared" si="112"/>
        <v>2290.4000000000005</v>
      </c>
      <c r="AF36" s="105">
        <f t="shared" si="112"/>
        <v>2310</v>
      </c>
      <c r="AG36" s="105">
        <f t="shared" si="112"/>
        <v>2326.7999999999997</v>
      </c>
      <c r="AH36" s="105">
        <f t="shared" si="112"/>
        <v>2346.4000000000005</v>
      </c>
      <c r="AI36" s="105">
        <f t="shared" si="112"/>
        <v>2363.2000000000003</v>
      </c>
      <c r="AJ36" s="105">
        <f t="shared" si="112"/>
        <v>2382.7999999999997</v>
      </c>
      <c r="AK36" s="105">
        <f t="shared" si="112"/>
        <v>2399.5999999999995</v>
      </c>
      <c r="AL36" s="105">
        <f t="shared" si="112"/>
        <v>2416.4000000000005</v>
      </c>
      <c r="AM36" s="105">
        <f t="shared" si="112"/>
        <v>2430.4000000000005</v>
      </c>
      <c r="AO36" s="98">
        <f t="shared" si="100"/>
        <v>6295.3605999999982</v>
      </c>
      <c r="AP36" s="98">
        <f t="shared" si="101"/>
        <v>6927.2000000000007</v>
      </c>
      <c r="AQ36" s="98">
        <f t="shared" si="102"/>
        <v>7092.4</v>
      </c>
      <c r="AR36" s="98">
        <f t="shared" si="103"/>
        <v>7246.4000000000005</v>
      </c>
      <c r="AS36" s="98"/>
      <c r="AT36" s="98">
        <f t="shared" si="104"/>
        <v>27561.3606</v>
      </c>
      <c r="AW36" s="105">
        <f>AW116</f>
        <v>2458.4</v>
      </c>
      <c r="AX36" s="105">
        <f t="shared" ref="AX36:BH36" si="113">AX116</f>
        <v>2483.6</v>
      </c>
      <c r="AY36" s="105">
        <f t="shared" si="113"/>
        <v>2511.6</v>
      </c>
      <c r="AZ36" s="105">
        <f t="shared" si="113"/>
        <v>2536.8000000000002</v>
      </c>
      <c r="BA36" s="105">
        <f t="shared" si="113"/>
        <v>2564.8000000000002</v>
      </c>
      <c r="BB36" s="105">
        <f t="shared" si="113"/>
        <v>2590</v>
      </c>
      <c r="BC36" s="105">
        <f t="shared" si="113"/>
        <v>2618</v>
      </c>
      <c r="BD36" s="105">
        <f t="shared" si="113"/>
        <v>2643.2</v>
      </c>
      <c r="BE36" s="105">
        <f t="shared" si="113"/>
        <v>2671.2</v>
      </c>
      <c r="BF36" s="105">
        <f t="shared" si="113"/>
        <v>2696.4</v>
      </c>
      <c r="BG36" s="105">
        <f t="shared" si="113"/>
        <v>2724.4</v>
      </c>
      <c r="BH36" s="105">
        <f t="shared" si="113"/>
        <v>2749.6000000000004</v>
      </c>
      <c r="BJ36" s="98">
        <f t="shared" si="106"/>
        <v>7453.6</v>
      </c>
      <c r="BK36" s="98">
        <f t="shared" si="107"/>
        <v>7691.6</v>
      </c>
      <c r="BL36" s="98">
        <f t="shared" si="108"/>
        <v>7932.4</v>
      </c>
      <c r="BM36" s="98">
        <f t="shared" si="109"/>
        <v>8170.4000000000005</v>
      </c>
      <c r="BN36" s="98"/>
      <c r="BO36" s="98">
        <f t="shared" si="110"/>
        <v>31248.000000000007</v>
      </c>
    </row>
    <row r="37" spans="1:68" ht="18" customHeight="1" x14ac:dyDescent="0.25">
      <c r="D37" s="108" t="s">
        <v>25</v>
      </c>
      <c r="E37" s="109"/>
      <c r="G37" s="100">
        <v>0</v>
      </c>
      <c r="H37" s="100">
        <v>0</v>
      </c>
      <c r="I37" s="100">
        <v>0</v>
      </c>
      <c r="J37" s="100">
        <v>0</v>
      </c>
      <c r="K37" s="100">
        <v>0</v>
      </c>
      <c r="L37" s="100">
        <v>0</v>
      </c>
      <c r="M37" s="100">
        <v>0</v>
      </c>
      <c r="N37" s="100">
        <v>0</v>
      </c>
      <c r="O37" s="100">
        <v>0</v>
      </c>
      <c r="P37" s="100">
        <v>0</v>
      </c>
      <c r="Q37" s="100">
        <v>0</v>
      </c>
      <c r="R37" s="100">
        <v>0</v>
      </c>
      <c r="T37" s="98">
        <f t="shared" si="94"/>
        <v>0</v>
      </c>
      <c r="U37" s="98">
        <f t="shared" si="95"/>
        <v>0</v>
      </c>
      <c r="V37" s="98">
        <f t="shared" si="96"/>
        <v>0</v>
      </c>
      <c r="W37" s="98">
        <f t="shared" si="97"/>
        <v>0</v>
      </c>
      <c r="X37" s="98"/>
      <c r="Y37" s="98">
        <f t="shared" si="98"/>
        <v>0</v>
      </c>
      <c r="AB37" s="100">
        <v>0</v>
      </c>
      <c r="AC37" s="100">
        <v>0</v>
      </c>
      <c r="AD37" s="100">
        <v>0</v>
      </c>
      <c r="AE37" s="100">
        <v>0</v>
      </c>
      <c r="AF37" s="100">
        <v>0</v>
      </c>
      <c r="AG37" s="100">
        <v>0</v>
      </c>
      <c r="AH37" s="100">
        <v>0</v>
      </c>
      <c r="AI37" s="100">
        <v>0</v>
      </c>
      <c r="AJ37" s="100">
        <v>0</v>
      </c>
      <c r="AK37" s="100">
        <v>0</v>
      </c>
      <c r="AL37" s="100">
        <v>0</v>
      </c>
      <c r="AM37" s="100">
        <v>0</v>
      </c>
      <c r="AO37" s="98">
        <f t="shared" si="100"/>
        <v>0</v>
      </c>
      <c r="AP37" s="98">
        <f t="shared" si="101"/>
        <v>0</v>
      </c>
      <c r="AQ37" s="98">
        <f t="shared" si="102"/>
        <v>0</v>
      </c>
      <c r="AR37" s="98">
        <f t="shared" si="103"/>
        <v>0</v>
      </c>
      <c r="AS37" s="98"/>
      <c r="AT37" s="98">
        <f t="shared" si="104"/>
        <v>0</v>
      </c>
      <c r="AW37" s="100">
        <v>0</v>
      </c>
      <c r="AX37" s="100">
        <v>0</v>
      </c>
      <c r="AY37" s="100">
        <v>0</v>
      </c>
      <c r="AZ37" s="100">
        <v>0</v>
      </c>
      <c r="BA37" s="100">
        <v>0</v>
      </c>
      <c r="BB37" s="100">
        <v>0</v>
      </c>
      <c r="BC37" s="100">
        <v>0</v>
      </c>
      <c r="BD37" s="100">
        <v>0</v>
      </c>
      <c r="BE37" s="100">
        <v>0</v>
      </c>
      <c r="BF37" s="100">
        <v>0</v>
      </c>
      <c r="BG37" s="100">
        <v>0</v>
      </c>
      <c r="BH37" s="100">
        <v>0</v>
      </c>
      <c r="BJ37" s="98">
        <f t="shared" si="106"/>
        <v>0</v>
      </c>
      <c r="BK37" s="98">
        <f t="shared" si="107"/>
        <v>0</v>
      </c>
      <c r="BL37" s="98">
        <f t="shared" si="108"/>
        <v>0</v>
      </c>
      <c r="BM37" s="98">
        <f t="shared" si="109"/>
        <v>0</v>
      </c>
      <c r="BN37" s="98"/>
      <c r="BO37" s="98">
        <f t="shared" si="110"/>
        <v>0</v>
      </c>
    </row>
    <row r="38" spans="1:68" ht="18" customHeight="1" x14ac:dyDescent="0.25"/>
    <row r="39" spans="1:68" ht="18" customHeight="1" thickBot="1" x14ac:dyDescent="0.3">
      <c r="A39" s="110"/>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row>
    <row r="40" spans="1:68" ht="18" customHeight="1" x14ac:dyDescent="0.25"/>
    <row r="41" spans="1:68" ht="18" customHeight="1" x14ac:dyDescent="0.25">
      <c r="B41" s="111" t="s">
        <v>305</v>
      </c>
      <c r="C41" s="112"/>
      <c r="D41" s="112"/>
      <c r="E41" s="112"/>
    </row>
    <row r="42" spans="1:68" ht="18" customHeight="1" x14ac:dyDescent="0.25">
      <c r="B42" s="101"/>
    </row>
    <row r="43" spans="1:68" ht="18" customHeight="1" x14ac:dyDescent="0.25">
      <c r="B43" s="101" t="s">
        <v>257</v>
      </c>
    </row>
    <row r="44" spans="1:68" ht="18" customHeight="1" x14ac:dyDescent="0.25">
      <c r="C44" s="113" t="str">
        <f>$D$23</f>
        <v>Budget Volume Projections</v>
      </c>
      <c r="D44" s="113"/>
      <c r="E44" s="113"/>
    </row>
    <row r="45" spans="1:68" ht="18" customHeight="1" x14ac:dyDescent="0.25">
      <c r="C45" s="114"/>
      <c r="D45" s="114" t="s">
        <v>24</v>
      </c>
      <c r="E45" s="114"/>
      <c r="G45" s="115">
        <v>17510</v>
      </c>
      <c r="H45" s="115">
        <v>17660</v>
      </c>
      <c r="I45" s="115">
        <v>17880</v>
      </c>
      <c r="J45" s="115">
        <v>18120</v>
      </c>
      <c r="K45" s="115">
        <v>18420</v>
      </c>
      <c r="L45" s="115">
        <v>18530</v>
      </c>
      <c r="M45" s="115">
        <v>18690</v>
      </c>
      <c r="N45" s="115">
        <v>18980</v>
      </c>
      <c r="O45" s="115">
        <v>19160</v>
      </c>
      <c r="P45" s="115">
        <v>19310</v>
      </c>
      <c r="Q45" s="115">
        <v>19610</v>
      </c>
      <c r="R45" s="115">
        <v>19740</v>
      </c>
      <c r="T45" s="98">
        <f>SUM(G45:I45)</f>
        <v>53050</v>
      </c>
      <c r="U45" s="98">
        <f>SUM(J45:L45)</f>
        <v>55070</v>
      </c>
      <c r="V45" s="98">
        <f>SUM(M45:O45)</f>
        <v>56830</v>
      </c>
      <c r="W45" s="98">
        <f>SUM(P45:R45)</f>
        <v>58660</v>
      </c>
      <c r="X45" s="98"/>
      <c r="Y45" s="98">
        <f>SUM(G45:R45)</f>
        <v>223610</v>
      </c>
      <c r="AB45" s="116">
        <f>R45+AB46</f>
        <v>19960</v>
      </c>
      <c r="AC45" s="117">
        <f>AB45+AC46</f>
        <v>20130</v>
      </c>
      <c r="AD45" s="117">
        <f t="shared" ref="AD45:AM45" si="114">AC45+AD46</f>
        <v>20380</v>
      </c>
      <c r="AE45" s="117">
        <f t="shared" si="114"/>
        <v>20660</v>
      </c>
      <c r="AF45" s="117">
        <f t="shared" si="114"/>
        <v>21000</v>
      </c>
      <c r="AG45" s="117">
        <f t="shared" si="114"/>
        <v>21120</v>
      </c>
      <c r="AH45" s="117">
        <f t="shared" si="114"/>
        <v>21310</v>
      </c>
      <c r="AI45" s="117">
        <f t="shared" si="114"/>
        <v>21640</v>
      </c>
      <c r="AJ45" s="117">
        <f t="shared" si="114"/>
        <v>21840</v>
      </c>
      <c r="AK45" s="117">
        <f t="shared" si="114"/>
        <v>22010</v>
      </c>
      <c r="AL45" s="117">
        <f t="shared" si="114"/>
        <v>22360</v>
      </c>
      <c r="AM45" s="117">
        <f t="shared" si="114"/>
        <v>22500</v>
      </c>
      <c r="AO45" s="98">
        <f>SUM(AB45:AD45)</f>
        <v>60470</v>
      </c>
      <c r="AP45" s="98">
        <f>SUM(AE45:AG45)</f>
        <v>62780</v>
      </c>
      <c r="AQ45" s="98">
        <f>SUM(AH45:AJ45)</f>
        <v>64790</v>
      </c>
      <c r="AR45" s="98">
        <f>SUM(AK45:AM45)</f>
        <v>66870</v>
      </c>
      <c r="AS45" s="98"/>
      <c r="AT45" s="98">
        <f>SUM(AB45:AM45)</f>
        <v>254910</v>
      </c>
      <c r="AW45" s="116">
        <f>AM45+AW46</f>
        <v>22360</v>
      </c>
      <c r="AX45" s="117">
        <f>AW45+AX46</f>
        <v>22550</v>
      </c>
      <c r="AY45" s="117">
        <f t="shared" ref="AY45:BH45" si="115">AX45+AY46</f>
        <v>22830</v>
      </c>
      <c r="AZ45" s="117">
        <f t="shared" si="115"/>
        <v>23140</v>
      </c>
      <c r="BA45" s="117">
        <f t="shared" si="115"/>
        <v>23520</v>
      </c>
      <c r="BB45" s="117">
        <f t="shared" si="115"/>
        <v>23650</v>
      </c>
      <c r="BC45" s="117">
        <f t="shared" si="115"/>
        <v>23870</v>
      </c>
      <c r="BD45" s="117">
        <f t="shared" si="115"/>
        <v>24240</v>
      </c>
      <c r="BE45" s="117">
        <f t="shared" si="115"/>
        <v>24460</v>
      </c>
      <c r="BF45" s="117">
        <f t="shared" si="115"/>
        <v>24650</v>
      </c>
      <c r="BG45" s="117">
        <f t="shared" si="115"/>
        <v>25040</v>
      </c>
      <c r="BH45" s="117">
        <f t="shared" si="115"/>
        <v>25200</v>
      </c>
      <c r="BJ45" s="98">
        <f>SUM(AW45:AY45)</f>
        <v>67740</v>
      </c>
      <c r="BK45" s="98">
        <f>SUM(AZ45:BB45)</f>
        <v>70310</v>
      </c>
      <c r="BL45" s="98">
        <f>SUM(BC45:BE45)</f>
        <v>72570</v>
      </c>
      <c r="BM45" s="98">
        <f>SUM(BF45:BH45)</f>
        <v>74890</v>
      </c>
      <c r="BN45" s="98"/>
      <c r="BO45" s="98">
        <f>SUM(AW45:BH45)</f>
        <v>285510</v>
      </c>
    </row>
    <row r="46" spans="1:68" ht="18" customHeight="1" x14ac:dyDescent="0.25">
      <c r="C46" s="114"/>
      <c r="D46" s="114"/>
      <c r="E46" s="118" t="s">
        <v>6</v>
      </c>
      <c r="G46" s="97"/>
      <c r="H46" s="97">
        <f>H45-G45</f>
        <v>150</v>
      </c>
      <c r="I46" s="97">
        <f t="shared" ref="I46:R46" si="116">I45-H45</f>
        <v>220</v>
      </c>
      <c r="J46" s="97">
        <f t="shared" si="116"/>
        <v>240</v>
      </c>
      <c r="K46" s="97">
        <f t="shared" si="116"/>
        <v>300</v>
      </c>
      <c r="L46" s="97">
        <f t="shared" si="116"/>
        <v>110</v>
      </c>
      <c r="M46" s="97">
        <f t="shared" si="116"/>
        <v>160</v>
      </c>
      <c r="N46" s="97">
        <f t="shared" si="116"/>
        <v>290</v>
      </c>
      <c r="O46" s="97">
        <f t="shared" si="116"/>
        <v>180</v>
      </c>
      <c r="P46" s="97">
        <f t="shared" si="116"/>
        <v>150</v>
      </c>
      <c r="Q46" s="97">
        <f t="shared" si="116"/>
        <v>300</v>
      </c>
      <c r="R46" s="97">
        <f t="shared" si="116"/>
        <v>130</v>
      </c>
      <c r="T46" s="98"/>
      <c r="U46" s="98"/>
      <c r="V46" s="98"/>
      <c r="W46" s="98"/>
      <c r="X46" s="98"/>
      <c r="Y46" s="98"/>
      <c r="AB46" s="119">
        <v>220</v>
      </c>
      <c r="AC46" s="119">
        <v>170</v>
      </c>
      <c r="AD46" s="119">
        <v>250</v>
      </c>
      <c r="AE46" s="119">
        <v>280</v>
      </c>
      <c r="AF46" s="119">
        <v>340</v>
      </c>
      <c r="AG46" s="119">
        <v>120</v>
      </c>
      <c r="AH46" s="119">
        <v>190</v>
      </c>
      <c r="AI46" s="119">
        <v>330</v>
      </c>
      <c r="AJ46" s="119">
        <v>200</v>
      </c>
      <c r="AK46" s="119">
        <v>170</v>
      </c>
      <c r="AL46" s="119">
        <v>350</v>
      </c>
      <c r="AM46" s="119">
        <v>140</v>
      </c>
      <c r="AN46" s="105"/>
      <c r="AO46" s="105"/>
      <c r="AP46" s="105"/>
      <c r="AQ46" s="105"/>
      <c r="AR46" s="105"/>
      <c r="AS46" s="105"/>
      <c r="AT46" s="105"/>
      <c r="AU46" s="105"/>
      <c r="AV46" s="105"/>
      <c r="AW46" s="119">
        <v>-140</v>
      </c>
      <c r="AX46" s="119">
        <v>190</v>
      </c>
      <c r="AY46" s="119">
        <v>280</v>
      </c>
      <c r="AZ46" s="119">
        <v>310</v>
      </c>
      <c r="BA46" s="119">
        <v>380</v>
      </c>
      <c r="BB46" s="119">
        <v>130</v>
      </c>
      <c r="BC46" s="119">
        <v>220</v>
      </c>
      <c r="BD46" s="119">
        <v>370</v>
      </c>
      <c r="BE46" s="119">
        <v>220</v>
      </c>
      <c r="BF46" s="119">
        <v>190</v>
      </c>
      <c r="BG46" s="119">
        <v>390</v>
      </c>
      <c r="BH46" s="119">
        <v>160</v>
      </c>
      <c r="BJ46" s="105"/>
      <c r="BK46" s="105"/>
      <c r="BL46" s="105"/>
      <c r="BM46" s="105"/>
      <c r="BN46" s="105"/>
      <c r="BO46" s="105"/>
    </row>
    <row r="47" spans="1:68" s="120" customFormat="1" ht="18" customHeight="1" x14ac:dyDescent="0.25">
      <c r="C47" s="121"/>
      <c r="D47" s="121"/>
      <c r="E47" s="121" t="s">
        <v>5</v>
      </c>
      <c r="AB47" s="122">
        <f>(AB45/G45)-1</f>
        <v>0.13992004568817817</v>
      </c>
      <c r="AC47" s="122">
        <f t="shared" ref="AC47:AM47" si="117">(AC45/H45)-1</f>
        <v>0.13986409966024915</v>
      </c>
      <c r="AD47" s="122">
        <f t="shared" si="117"/>
        <v>0.13982102908277394</v>
      </c>
      <c r="AE47" s="122">
        <f t="shared" si="117"/>
        <v>0.14017660044150104</v>
      </c>
      <c r="AF47" s="122">
        <f t="shared" si="117"/>
        <v>0.14006514657980462</v>
      </c>
      <c r="AG47" s="122">
        <f t="shared" si="117"/>
        <v>0.13977334052887214</v>
      </c>
      <c r="AH47" s="122">
        <f t="shared" si="117"/>
        <v>0.14018191546281433</v>
      </c>
      <c r="AI47" s="122">
        <f t="shared" si="117"/>
        <v>0.14014752370916761</v>
      </c>
      <c r="AJ47" s="122">
        <f t="shared" si="117"/>
        <v>0.13987473903966596</v>
      </c>
      <c r="AK47" s="122">
        <f t="shared" si="117"/>
        <v>0.13982392542723976</v>
      </c>
      <c r="AL47" s="122">
        <f t="shared" si="117"/>
        <v>0.14023457419683827</v>
      </c>
      <c r="AM47" s="122">
        <f t="shared" si="117"/>
        <v>0.13981762917933138</v>
      </c>
      <c r="AN47" s="123"/>
      <c r="AO47" s="123">
        <f t="shared" ref="AO47:AT47" si="118">(AO45/T45)-1</f>
        <v>0.13986804901036765</v>
      </c>
      <c r="AP47" s="123">
        <f t="shared" si="118"/>
        <v>0.14000363174141994</v>
      </c>
      <c r="AQ47" s="123">
        <f t="shared" si="118"/>
        <v>0.14006686609185293</v>
      </c>
      <c r="AR47" s="123">
        <f t="shared" si="118"/>
        <v>0.13995908625980236</v>
      </c>
      <c r="AS47" s="123"/>
      <c r="AT47" s="123">
        <f t="shared" si="118"/>
        <v>0.13997585081168107</v>
      </c>
      <c r="AW47" s="122">
        <f t="shared" ref="AW47:BH47" si="119">(AW45/AB45)-1</f>
        <v>0.12024048096192375</v>
      </c>
      <c r="AX47" s="122">
        <f t="shared" si="119"/>
        <v>0.12021857923497259</v>
      </c>
      <c r="AY47" s="122">
        <f t="shared" si="119"/>
        <v>0.1202158979391561</v>
      </c>
      <c r="AZ47" s="122">
        <f t="shared" si="119"/>
        <v>0.12003872216844136</v>
      </c>
      <c r="BA47" s="122">
        <f t="shared" si="119"/>
        <v>0.12000000000000011</v>
      </c>
      <c r="BB47" s="122">
        <f t="shared" si="119"/>
        <v>0.11979166666666674</v>
      </c>
      <c r="BC47" s="122">
        <f t="shared" si="119"/>
        <v>0.12013139371187243</v>
      </c>
      <c r="BD47" s="122">
        <f t="shared" si="119"/>
        <v>0.12014787430683915</v>
      </c>
      <c r="BE47" s="122">
        <f t="shared" si="119"/>
        <v>0.11996336996336998</v>
      </c>
      <c r="BF47" s="122">
        <f t="shared" si="119"/>
        <v>0.11994547932757826</v>
      </c>
      <c r="BG47" s="122">
        <f t="shared" si="119"/>
        <v>0.11985688729874777</v>
      </c>
      <c r="BH47" s="122">
        <f t="shared" si="119"/>
        <v>0.12000000000000011</v>
      </c>
      <c r="BJ47" s="123">
        <f t="shared" ref="BJ47:BO47" si="120">(BJ45/AO45)-1</f>
        <v>0.12022490491152649</v>
      </c>
      <c r="BK47" s="123">
        <f t="shared" si="120"/>
        <v>0.11994265689710093</v>
      </c>
      <c r="BL47" s="123">
        <f t="shared" si="120"/>
        <v>0.12008025929927468</v>
      </c>
      <c r="BM47" s="123">
        <f t="shared" si="120"/>
        <v>0.11993420068790184</v>
      </c>
      <c r="BN47" s="123"/>
      <c r="BO47" s="123">
        <f t="shared" si="120"/>
        <v>0.12004236789455103</v>
      </c>
    </row>
    <row r="48" spans="1:68" ht="18" customHeight="1" x14ac:dyDescent="0.25">
      <c r="C48" s="114"/>
      <c r="D48" s="114" t="s">
        <v>244</v>
      </c>
      <c r="E48" s="114"/>
      <c r="G48" s="123">
        <f>G50/G45</f>
        <v>0.40719588806396345</v>
      </c>
      <c r="H48" s="123">
        <f t="shared" ref="H48:R48" si="121">H50/H45</f>
        <v>0.39297848244620609</v>
      </c>
      <c r="I48" s="123">
        <f t="shared" si="121"/>
        <v>0.40883668903803133</v>
      </c>
      <c r="J48" s="123">
        <f t="shared" si="121"/>
        <v>0.4067328918322296</v>
      </c>
      <c r="K48" s="123">
        <f t="shared" si="121"/>
        <v>0.3968512486427796</v>
      </c>
      <c r="L48" s="123">
        <f t="shared" si="121"/>
        <v>0.4042093901780896</v>
      </c>
      <c r="M48" s="123">
        <f t="shared" si="121"/>
        <v>0.3900481540930979</v>
      </c>
      <c r="N48" s="123">
        <f t="shared" si="121"/>
        <v>0.39989462592202318</v>
      </c>
      <c r="O48" s="123">
        <f t="shared" si="121"/>
        <v>0.39874739039665968</v>
      </c>
      <c r="P48" s="123">
        <f t="shared" si="121"/>
        <v>0.38995339202485757</v>
      </c>
      <c r="Q48" s="123">
        <f t="shared" si="121"/>
        <v>0.40897501274859765</v>
      </c>
      <c r="R48" s="123">
        <f t="shared" si="121"/>
        <v>0.39513677811550152</v>
      </c>
      <c r="T48" s="124">
        <f>T50/T45</f>
        <v>0.40301602262016967</v>
      </c>
      <c r="U48" s="124">
        <f t="shared" ref="U48:W48" si="122">U50/U45</f>
        <v>0.40257853640820773</v>
      </c>
      <c r="V48" s="124">
        <f t="shared" si="122"/>
        <v>0.39626957592820694</v>
      </c>
      <c r="W48" s="124">
        <f t="shared" si="122"/>
        <v>0.39805659734060689</v>
      </c>
      <c r="X48" s="124"/>
      <c r="Y48" s="124">
        <f t="shared" ref="Y48" si="123">Y50/Y45</f>
        <v>0.399892670274138</v>
      </c>
      <c r="AB48" s="125">
        <v>0.4</v>
      </c>
      <c r="AC48" s="125">
        <v>0.4</v>
      </c>
      <c r="AD48" s="125">
        <v>0.4</v>
      </c>
      <c r="AE48" s="125">
        <v>0.4</v>
      </c>
      <c r="AF48" s="125">
        <v>0.4</v>
      </c>
      <c r="AG48" s="125">
        <v>0.4</v>
      </c>
      <c r="AH48" s="125">
        <v>0.4</v>
      </c>
      <c r="AI48" s="125">
        <v>0.4</v>
      </c>
      <c r="AJ48" s="125">
        <v>0.4</v>
      </c>
      <c r="AK48" s="125">
        <v>0.4</v>
      </c>
      <c r="AL48" s="125">
        <v>0.4</v>
      </c>
      <c r="AM48" s="125">
        <v>0.4</v>
      </c>
      <c r="AO48" s="124">
        <f>AO50/AO45</f>
        <v>0.39986770299321978</v>
      </c>
      <c r="AP48" s="124">
        <f t="shared" ref="AP48:AT48" si="124">AP50/AP45</f>
        <v>0.39996814272061165</v>
      </c>
      <c r="AQ48" s="124">
        <f t="shared" si="124"/>
        <v>0.40006173792251892</v>
      </c>
      <c r="AR48" s="124">
        <f t="shared" si="124"/>
        <v>0.39988036488709439</v>
      </c>
      <c r="AS48" s="124"/>
      <c r="AT48" s="124">
        <f t="shared" si="124"/>
        <v>0.39994507865521162</v>
      </c>
      <c r="AW48" s="125">
        <v>0.4</v>
      </c>
      <c r="AX48" s="125">
        <v>0.4</v>
      </c>
      <c r="AY48" s="125">
        <v>0.4</v>
      </c>
      <c r="AZ48" s="125">
        <v>0.4</v>
      </c>
      <c r="BA48" s="125">
        <v>0.4</v>
      </c>
      <c r="BB48" s="125">
        <v>0.4</v>
      </c>
      <c r="BC48" s="125">
        <v>0.4</v>
      </c>
      <c r="BD48" s="125">
        <v>0.4</v>
      </c>
      <c r="BE48" s="125">
        <v>0.4</v>
      </c>
      <c r="BF48" s="125">
        <v>0.4</v>
      </c>
      <c r="BG48" s="125">
        <v>0.4</v>
      </c>
      <c r="BH48" s="125">
        <v>0.4</v>
      </c>
      <c r="BJ48" s="124">
        <f>BJ50/BJ45</f>
        <v>0.39991142604074403</v>
      </c>
      <c r="BK48" s="124">
        <f t="shared" ref="BK48:BO48" si="125">BK50/BK45</f>
        <v>0.40008533636751531</v>
      </c>
      <c r="BL48" s="124">
        <f t="shared" si="125"/>
        <v>0.40002755959762987</v>
      </c>
      <c r="BM48" s="124">
        <f t="shared" si="125"/>
        <v>0.40005341167045</v>
      </c>
      <c r="BN48" s="124"/>
      <c r="BO48" s="124">
        <f t="shared" si="125"/>
        <v>0.40002101502574339</v>
      </c>
    </row>
    <row r="49" spans="3:67" ht="18" customHeight="1" x14ac:dyDescent="0.25">
      <c r="C49" s="114"/>
      <c r="D49" s="114"/>
      <c r="E49" s="118" t="s">
        <v>6</v>
      </c>
      <c r="H49" s="124">
        <f>H48-G48</f>
        <v>-1.4217405617757362E-2</v>
      </c>
      <c r="I49" s="124">
        <f t="shared" ref="I49:R49" si="126">I48-H48</f>
        <v>1.5858206591825241E-2</v>
      </c>
      <c r="J49" s="124">
        <f t="shared" si="126"/>
        <v>-2.1037972058017274E-3</v>
      </c>
      <c r="K49" s="124">
        <f t="shared" si="126"/>
        <v>-9.8816431894500067E-3</v>
      </c>
      <c r="L49" s="124">
        <f t="shared" si="126"/>
        <v>7.3581415353100033E-3</v>
      </c>
      <c r="M49" s="124">
        <f t="shared" si="126"/>
        <v>-1.4161236084991702E-2</v>
      </c>
      <c r="N49" s="124">
        <f t="shared" si="126"/>
        <v>9.8464718289252851E-3</v>
      </c>
      <c r="O49" s="124">
        <f t="shared" si="126"/>
        <v>-1.1472355253634992E-3</v>
      </c>
      <c r="P49" s="124">
        <f t="shared" si="126"/>
        <v>-8.7939983718021142E-3</v>
      </c>
      <c r="Q49" s="124">
        <f t="shared" si="126"/>
        <v>1.9021620723740085E-2</v>
      </c>
      <c r="R49" s="124">
        <f t="shared" si="126"/>
        <v>-1.3838234633096136E-2</v>
      </c>
      <c r="AB49" s="126">
        <f>AB48-R48</f>
        <v>4.8632218844985031E-3</v>
      </c>
      <c r="AC49" s="124">
        <f>AC48-AB48</f>
        <v>0</v>
      </c>
      <c r="AD49" s="124">
        <f t="shared" ref="AD49:AM49" si="127">AD48-AC48</f>
        <v>0</v>
      </c>
      <c r="AE49" s="124">
        <f t="shared" si="127"/>
        <v>0</v>
      </c>
      <c r="AF49" s="124">
        <f t="shared" si="127"/>
        <v>0</v>
      </c>
      <c r="AG49" s="124">
        <f t="shared" si="127"/>
        <v>0</v>
      </c>
      <c r="AH49" s="124">
        <f t="shared" si="127"/>
        <v>0</v>
      </c>
      <c r="AI49" s="124">
        <f t="shared" si="127"/>
        <v>0</v>
      </c>
      <c r="AJ49" s="124">
        <f t="shared" si="127"/>
        <v>0</v>
      </c>
      <c r="AK49" s="124">
        <f t="shared" si="127"/>
        <v>0</v>
      </c>
      <c r="AL49" s="124">
        <f t="shared" si="127"/>
        <v>0</v>
      </c>
      <c r="AM49" s="124">
        <f t="shared" si="127"/>
        <v>0</v>
      </c>
      <c r="AW49" s="126">
        <f>AW48-AM48</f>
        <v>0</v>
      </c>
      <c r="AX49" s="124">
        <f>AX48-AW48</f>
        <v>0</v>
      </c>
      <c r="AY49" s="124">
        <f t="shared" ref="AY49:BH49" si="128">AY48-AX48</f>
        <v>0</v>
      </c>
      <c r="AZ49" s="124">
        <f t="shared" si="128"/>
        <v>0</v>
      </c>
      <c r="BA49" s="124">
        <f t="shared" si="128"/>
        <v>0</v>
      </c>
      <c r="BB49" s="124">
        <f t="shared" si="128"/>
        <v>0</v>
      </c>
      <c r="BC49" s="124">
        <f t="shared" si="128"/>
        <v>0</v>
      </c>
      <c r="BD49" s="124">
        <f t="shared" si="128"/>
        <v>0</v>
      </c>
      <c r="BE49" s="124">
        <f t="shared" si="128"/>
        <v>0</v>
      </c>
      <c r="BF49" s="124">
        <f t="shared" si="128"/>
        <v>0</v>
      </c>
      <c r="BG49" s="124">
        <f t="shared" si="128"/>
        <v>0</v>
      </c>
      <c r="BH49" s="124">
        <f t="shared" si="128"/>
        <v>0</v>
      </c>
    </row>
    <row r="50" spans="3:67" ht="18" customHeight="1" x14ac:dyDescent="0.25">
      <c r="C50" s="114"/>
      <c r="D50" s="114" t="s">
        <v>37</v>
      </c>
      <c r="E50" s="114"/>
      <c r="G50" s="115">
        <v>7130</v>
      </c>
      <c r="H50" s="115">
        <v>6940</v>
      </c>
      <c r="I50" s="115">
        <v>7310</v>
      </c>
      <c r="J50" s="115">
        <v>7370</v>
      </c>
      <c r="K50" s="115">
        <v>7310</v>
      </c>
      <c r="L50" s="115">
        <v>7490</v>
      </c>
      <c r="M50" s="115">
        <v>7290</v>
      </c>
      <c r="N50" s="115">
        <v>7590</v>
      </c>
      <c r="O50" s="115">
        <v>7640</v>
      </c>
      <c r="P50" s="115">
        <v>7530</v>
      </c>
      <c r="Q50" s="115">
        <v>8020</v>
      </c>
      <c r="R50" s="115">
        <v>7800</v>
      </c>
      <c r="T50" s="98">
        <f>SUM(G50:I50)</f>
        <v>21380</v>
      </c>
      <c r="U50" s="98">
        <f>SUM(J50:L50)</f>
        <v>22170</v>
      </c>
      <c r="V50" s="98">
        <f>SUM(M50:O50)</f>
        <v>22520</v>
      </c>
      <c r="W50" s="98">
        <f>SUM(P50:R50)</f>
        <v>23350</v>
      </c>
      <c r="X50" s="98"/>
      <c r="Y50" s="98">
        <f>SUM(G50:R50)</f>
        <v>89420</v>
      </c>
      <c r="AB50" s="98">
        <f>MROUND(AB45*AB48,10)</f>
        <v>7980</v>
      </c>
      <c r="AC50" s="98">
        <f t="shared" ref="AC50:AM50" si="129">MROUND(AC45*AC48,10)</f>
        <v>8050</v>
      </c>
      <c r="AD50" s="98">
        <f t="shared" si="129"/>
        <v>8150</v>
      </c>
      <c r="AE50" s="98">
        <f t="shared" si="129"/>
        <v>8260</v>
      </c>
      <c r="AF50" s="98">
        <f t="shared" si="129"/>
        <v>8400</v>
      </c>
      <c r="AG50" s="98">
        <f t="shared" si="129"/>
        <v>8450</v>
      </c>
      <c r="AH50" s="98">
        <f t="shared" si="129"/>
        <v>8520</v>
      </c>
      <c r="AI50" s="98">
        <f t="shared" si="129"/>
        <v>8660</v>
      </c>
      <c r="AJ50" s="98">
        <f t="shared" si="129"/>
        <v>8740</v>
      </c>
      <c r="AK50" s="98">
        <f t="shared" si="129"/>
        <v>8800</v>
      </c>
      <c r="AL50" s="98">
        <f t="shared" si="129"/>
        <v>8940</v>
      </c>
      <c r="AM50" s="98">
        <f t="shared" si="129"/>
        <v>9000</v>
      </c>
      <c r="AO50" s="98">
        <f>SUM(AB50:AD50)</f>
        <v>24180</v>
      </c>
      <c r="AP50" s="98">
        <f>SUM(AE50:AG50)</f>
        <v>25110</v>
      </c>
      <c r="AQ50" s="98">
        <f>SUM(AH50:AJ50)</f>
        <v>25920</v>
      </c>
      <c r="AR50" s="98">
        <f>SUM(AK50:AM50)</f>
        <v>26740</v>
      </c>
      <c r="AS50" s="98"/>
      <c r="AT50" s="98">
        <f>SUM(AB50:AM50)</f>
        <v>101950</v>
      </c>
      <c r="AW50" s="98">
        <f t="shared" ref="AW50:BH50" si="130">MROUND(AW45*AW48,10)</f>
        <v>8940</v>
      </c>
      <c r="AX50" s="98">
        <f t="shared" si="130"/>
        <v>9020</v>
      </c>
      <c r="AY50" s="98">
        <f t="shared" si="130"/>
        <v>9130</v>
      </c>
      <c r="AZ50" s="98">
        <f t="shared" si="130"/>
        <v>9260</v>
      </c>
      <c r="BA50" s="98">
        <f t="shared" si="130"/>
        <v>9410</v>
      </c>
      <c r="BB50" s="98">
        <f t="shared" si="130"/>
        <v>9460</v>
      </c>
      <c r="BC50" s="98">
        <f t="shared" si="130"/>
        <v>9550</v>
      </c>
      <c r="BD50" s="98">
        <f t="shared" si="130"/>
        <v>9700</v>
      </c>
      <c r="BE50" s="98">
        <f t="shared" si="130"/>
        <v>9780</v>
      </c>
      <c r="BF50" s="98">
        <f t="shared" si="130"/>
        <v>9860</v>
      </c>
      <c r="BG50" s="98">
        <f t="shared" si="130"/>
        <v>10020</v>
      </c>
      <c r="BH50" s="98">
        <f t="shared" si="130"/>
        <v>10080</v>
      </c>
      <c r="BJ50" s="98">
        <f>SUM(AW50:AY50)</f>
        <v>27090</v>
      </c>
      <c r="BK50" s="98">
        <f>SUM(AZ50:BB50)</f>
        <v>28130</v>
      </c>
      <c r="BL50" s="98">
        <f>SUM(BC50:BE50)</f>
        <v>29030</v>
      </c>
      <c r="BM50" s="98">
        <f>SUM(BF50:BH50)</f>
        <v>29960</v>
      </c>
      <c r="BN50" s="98"/>
      <c r="BO50" s="98">
        <f>SUM(AW50:BH50)</f>
        <v>114210</v>
      </c>
    </row>
    <row r="51" spans="3:67" ht="18" customHeight="1" x14ac:dyDescent="0.25">
      <c r="C51" s="114"/>
      <c r="D51" s="114"/>
      <c r="E51" s="118" t="s">
        <v>5</v>
      </c>
      <c r="G51" s="124"/>
      <c r="H51" s="124"/>
      <c r="I51" s="124"/>
      <c r="J51" s="124"/>
      <c r="K51" s="124"/>
      <c r="L51" s="124"/>
      <c r="M51" s="124"/>
      <c r="N51" s="124"/>
      <c r="O51" s="124"/>
      <c r="P51" s="124"/>
      <c r="Q51" s="124"/>
      <c r="R51" s="124"/>
      <c r="T51" s="124"/>
      <c r="U51" s="124"/>
      <c r="V51" s="124"/>
      <c r="W51" s="124"/>
      <c r="Y51" s="124"/>
      <c r="AB51" s="123">
        <f>(AB50/G50)-1</f>
        <v>0.11921458625525938</v>
      </c>
      <c r="AC51" s="123">
        <f t="shared" ref="AC51:AM51" si="131">(AC50/H50)-1</f>
        <v>0.15994236311239196</v>
      </c>
      <c r="AD51" s="123">
        <f t="shared" si="131"/>
        <v>0.11491108071135425</v>
      </c>
      <c r="AE51" s="123">
        <f t="shared" si="131"/>
        <v>0.12075983717774763</v>
      </c>
      <c r="AF51" s="123">
        <f t="shared" si="131"/>
        <v>0.14911080711354319</v>
      </c>
      <c r="AG51" s="123">
        <f t="shared" si="131"/>
        <v>0.1281708945260347</v>
      </c>
      <c r="AH51" s="123">
        <f t="shared" si="131"/>
        <v>0.16872427983539096</v>
      </c>
      <c r="AI51" s="123">
        <f t="shared" si="131"/>
        <v>0.14097496706192358</v>
      </c>
      <c r="AJ51" s="123">
        <f t="shared" si="131"/>
        <v>0.14397905759162311</v>
      </c>
      <c r="AK51" s="123">
        <f t="shared" si="131"/>
        <v>0.1686586985391767</v>
      </c>
      <c r="AL51" s="123">
        <f t="shared" si="131"/>
        <v>0.11471321695760595</v>
      </c>
      <c r="AM51" s="123">
        <f t="shared" si="131"/>
        <v>0.15384615384615374</v>
      </c>
      <c r="AN51" s="123"/>
      <c r="AO51" s="123">
        <f t="shared" ref="AO51:AR51" si="132">(AO50/T50)-1</f>
        <v>0.1309635173058934</v>
      </c>
      <c r="AP51" s="123">
        <f t="shared" si="132"/>
        <v>0.13261163734776726</v>
      </c>
      <c r="AQ51" s="123">
        <f t="shared" si="132"/>
        <v>0.15097690941385444</v>
      </c>
      <c r="AR51" s="123">
        <f t="shared" si="132"/>
        <v>0.14518201284796572</v>
      </c>
      <c r="AS51" s="123"/>
      <c r="AT51" s="123">
        <f t="shared" ref="AT51" si="133">(AT50/Y50)-1</f>
        <v>0.1401252516215612</v>
      </c>
      <c r="AW51" s="123">
        <f>(AW50/AB50)-1</f>
        <v>0.12030075187969924</v>
      </c>
      <c r="AX51" s="123">
        <f t="shared" ref="AX51:BH51" si="134">(AX50/AC50)-1</f>
        <v>0.12049689440993783</v>
      </c>
      <c r="AY51" s="123">
        <f t="shared" si="134"/>
        <v>0.12024539877300611</v>
      </c>
      <c r="AZ51" s="123">
        <f t="shared" si="134"/>
        <v>0.12106537530266337</v>
      </c>
      <c r="BA51" s="123">
        <f t="shared" si="134"/>
        <v>0.12023809523809526</v>
      </c>
      <c r="BB51" s="123">
        <f t="shared" si="134"/>
        <v>0.11952662721893481</v>
      </c>
      <c r="BC51" s="123">
        <f t="shared" si="134"/>
        <v>0.12089201877934275</v>
      </c>
      <c r="BD51" s="123">
        <f t="shared" si="134"/>
        <v>0.12009237875288692</v>
      </c>
      <c r="BE51" s="123">
        <f t="shared" si="134"/>
        <v>0.11899313501144171</v>
      </c>
      <c r="BF51" s="123">
        <f t="shared" si="134"/>
        <v>0.12045454545454537</v>
      </c>
      <c r="BG51" s="123">
        <f t="shared" si="134"/>
        <v>0.12080536912751683</v>
      </c>
      <c r="BH51" s="123">
        <f t="shared" si="134"/>
        <v>0.12000000000000011</v>
      </c>
      <c r="BJ51" s="123">
        <f t="shared" ref="BJ51:BM51" si="135">(BJ50/AO50)-1</f>
        <v>0.12034739454094301</v>
      </c>
      <c r="BK51" s="123">
        <f t="shared" si="135"/>
        <v>0.12027080844285143</v>
      </c>
      <c r="BL51" s="123">
        <f t="shared" si="135"/>
        <v>0.11998456790123457</v>
      </c>
      <c r="BM51" s="123">
        <f t="shared" si="135"/>
        <v>0.12041884816753923</v>
      </c>
      <c r="BN51" s="123"/>
      <c r="BO51" s="123">
        <f t="shared" ref="BO51" si="136">(BO50/AT50)-1</f>
        <v>0.12025502697400681</v>
      </c>
    </row>
    <row r="52" spans="3:67" ht="18" customHeight="1" x14ac:dyDescent="0.25">
      <c r="C52" s="114"/>
      <c r="D52" s="114"/>
      <c r="E52" s="114"/>
    </row>
    <row r="53" spans="3:67" ht="18" customHeight="1" x14ac:dyDescent="0.25">
      <c r="C53" s="113" t="str">
        <f>$D$24</f>
        <v>April Volume Forecast</v>
      </c>
      <c r="D53" s="113"/>
      <c r="E53" s="113"/>
    </row>
    <row r="54" spans="3:67" ht="18" customHeight="1" x14ac:dyDescent="0.25">
      <c r="C54" s="114"/>
      <c r="D54" s="114" t="s">
        <v>24</v>
      </c>
      <c r="E54" s="114"/>
      <c r="G54" s="115">
        <v>17510</v>
      </c>
      <c r="H54" s="115">
        <v>17660</v>
      </c>
      <c r="I54" s="115">
        <v>17880</v>
      </c>
      <c r="J54" s="115">
        <v>18120</v>
      </c>
      <c r="K54" s="115">
        <v>18420</v>
      </c>
      <c r="L54" s="115">
        <v>18530</v>
      </c>
      <c r="M54" s="115">
        <v>18690</v>
      </c>
      <c r="N54" s="115">
        <v>18980</v>
      </c>
      <c r="O54" s="115">
        <v>19160</v>
      </c>
      <c r="P54" s="115">
        <v>19310</v>
      </c>
      <c r="Q54" s="115">
        <v>19610</v>
      </c>
      <c r="R54" s="115">
        <v>19740</v>
      </c>
      <c r="T54" s="98">
        <f>SUM(G54:I54)</f>
        <v>53050</v>
      </c>
      <c r="U54" s="98">
        <f>SUM(J54:L54)</f>
        <v>55070</v>
      </c>
      <c r="V54" s="98">
        <f>SUM(M54:O54)</f>
        <v>56830</v>
      </c>
      <c r="W54" s="98">
        <f>SUM(P54:R54)</f>
        <v>58660</v>
      </c>
      <c r="X54" s="98"/>
      <c r="Y54" s="98">
        <f>SUM(G54:R54)</f>
        <v>223610</v>
      </c>
      <c r="AB54" s="115">
        <v>19890</v>
      </c>
      <c r="AC54" s="115">
        <v>20110</v>
      </c>
      <c r="AD54" s="115">
        <v>20150</v>
      </c>
      <c r="AE54" s="105">
        <f>AD54+AE55</f>
        <v>20450</v>
      </c>
      <c r="AF54" s="105">
        <f t="shared" ref="AF54:AM54" si="137">AE54+AF55</f>
        <v>20750</v>
      </c>
      <c r="AG54" s="105">
        <f t="shared" si="137"/>
        <v>21050</v>
      </c>
      <c r="AH54" s="105">
        <f t="shared" si="137"/>
        <v>21350</v>
      </c>
      <c r="AI54" s="105">
        <f t="shared" si="137"/>
        <v>21650</v>
      </c>
      <c r="AJ54" s="105">
        <f t="shared" si="137"/>
        <v>21950</v>
      </c>
      <c r="AK54" s="105">
        <f t="shared" si="137"/>
        <v>22250</v>
      </c>
      <c r="AL54" s="105">
        <f t="shared" si="137"/>
        <v>22550</v>
      </c>
      <c r="AM54" s="105">
        <f t="shared" si="137"/>
        <v>22850</v>
      </c>
      <c r="AO54" s="98">
        <f>SUM(AB54:AD54)</f>
        <v>60150</v>
      </c>
      <c r="AP54" s="98">
        <f>SUM(AE54:AG54)</f>
        <v>62250</v>
      </c>
      <c r="AQ54" s="98">
        <f>SUM(AH54:AJ54)</f>
        <v>64950</v>
      </c>
      <c r="AR54" s="98">
        <f>SUM(AK54:AM54)</f>
        <v>67650</v>
      </c>
      <c r="AS54" s="98"/>
      <c r="AT54" s="98">
        <f>SUM(AB54:AM54)</f>
        <v>255000</v>
      </c>
      <c r="AW54" s="116">
        <f>AM54+AW55</f>
        <v>23100</v>
      </c>
      <c r="AX54" s="117">
        <f>AW54+AX55</f>
        <v>23350</v>
      </c>
      <c r="AY54" s="117">
        <f t="shared" ref="AY54:BH54" si="138">AX54+AY55</f>
        <v>23600</v>
      </c>
      <c r="AZ54" s="117">
        <f t="shared" si="138"/>
        <v>23850</v>
      </c>
      <c r="BA54" s="117">
        <f t="shared" si="138"/>
        <v>24100</v>
      </c>
      <c r="BB54" s="117">
        <f t="shared" si="138"/>
        <v>24350</v>
      </c>
      <c r="BC54" s="117">
        <f t="shared" si="138"/>
        <v>24600</v>
      </c>
      <c r="BD54" s="117">
        <f t="shared" si="138"/>
        <v>24850</v>
      </c>
      <c r="BE54" s="117">
        <f t="shared" si="138"/>
        <v>25100</v>
      </c>
      <c r="BF54" s="117">
        <f t="shared" si="138"/>
        <v>25350</v>
      </c>
      <c r="BG54" s="117">
        <f t="shared" si="138"/>
        <v>25600</v>
      </c>
      <c r="BH54" s="117">
        <f t="shared" si="138"/>
        <v>25850</v>
      </c>
      <c r="BJ54" s="98">
        <f>SUM(AW54:AY54)</f>
        <v>70050</v>
      </c>
      <c r="BK54" s="98">
        <f>SUM(AZ54:BB54)</f>
        <v>72300</v>
      </c>
      <c r="BL54" s="98">
        <f>SUM(BC54:BE54)</f>
        <v>74550</v>
      </c>
      <c r="BM54" s="98">
        <f>SUM(BF54:BH54)</f>
        <v>76800</v>
      </c>
      <c r="BN54" s="98"/>
      <c r="BO54" s="98">
        <f>SUM(AW54:BH54)</f>
        <v>293700</v>
      </c>
    </row>
    <row r="55" spans="3:67" ht="18" customHeight="1" x14ac:dyDescent="0.25">
      <c r="C55" s="114"/>
      <c r="D55" s="114"/>
      <c r="E55" s="118" t="s">
        <v>6</v>
      </c>
      <c r="G55" s="97"/>
      <c r="H55" s="97">
        <f>H54-G54</f>
        <v>150</v>
      </c>
      <c r="I55" s="97">
        <f t="shared" ref="I55" si="139">I54-H54</f>
        <v>220</v>
      </c>
      <c r="J55" s="97">
        <f t="shared" ref="J55" si="140">J54-I54</f>
        <v>240</v>
      </c>
      <c r="K55" s="97">
        <f t="shared" ref="K55" si="141">K54-J54</f>
        <v>300</v>
      </c>
      <c r="L55" s="97">
        <f t="shared" ref="L55" si="142">L54-K54</f>
        <v>110</v>
      </c>
      <c r="M55" s="97">
        <f t="shared" ref="M55" si="143">M54-L54</f>
        <v>160</v>
      </c>
      <c r="N55" s="97">
        <f t="shared" ref="N55" si="144">N54-M54</f>
        <v>290</v>
      </c>
      <c r="O55" s="97">
        <f t="shared" ref="O55" si="145">O54-N54</f>
        <v>180</v>
      </c>
      <c r="P55" s="97">
        <f t="shared" ref="P55" si="146">P54-O54</f>
        <v>150</v>
      </c>
      <c r="Q55" s="97">
        <f t="shared" ref="Q55" si="147">Q54-P54</f>
        <v>300</v>
      </c>
      <c r="R55" s="97">
        <f t="shared" ref="R55" si="148">R54-Q54</f>
        <v>130</v>
      </c>
      <c r="T55" s="98"/>
      <c r="U55" s="98"/>
      <c r="V55" s="98"/>
      <c r="W55" s="98"/>
      <c r="X55" s="98"/>
      <c r="Y55" s="98"/>
      <c r="AB55" s="127">
        <f>AB54-R54</f>
        <v>150</v>
      </c>
      <c r="AC55" s="97">
        <f t="shared" ref="AC55:AD55" si="149">AC54-AB54</f>
        <v>220</v>
      </c>
      <c r="AD55" s="97">
        <f t="shared" si="149"/>
        <v>40</v>
      </c>
      <c r="AE55" s="119">
        <v>300</v>
      </c>
      <c r="AF55" s="119">
        <v>300</v>
      </c>
      <c r="AG55" s="119">
        <v>300</v>
      </c>
      <c r="AH55" s="119">
        <v>300</v>
      </c>
      <c r="AI55" s="119">
        <v>300</v>
      </c>
      <c r="AJ55" s="119">
        <v>300</v>
      </c>
      <c r="AK55" s="119">
        <v>300</v>
      </c>
      <c r="AL55" s="119">
        <v>300</v>
      </c>
      <c r="AM55" s="119">
        <v>300</v>
      </c>
      <c r="AO55" s="98"/>
      <c r="AP55" s="98"/>
      <c r="AQ55" s="98"/>
      <c r="AR55" s="98"/>
      <c r="AS55" s="98"/>
      <c r="AT55" s="98"/>
      <c r="AW55" s="119">
        <v>250</v>
      </c>
      <c r="AX55" s="119">
        <v>250</v>
      </c>
      <c r="AY55" s="119">
        <v>250</v>
      </c>
      <c r="AZ55" s="119">
        <v>250</v>
      </c>
      <c r="BA55" s="119">
        <v>250</v>
      </c>
      <c r="BB55" s="119">
        <v>250</v>
      </c>
      <c r="BC55" s="119">
        <v>250</v>
      </c>
      <c r="BD55" s="119">
        <v>250</v>
      </c>
      <c r="BE55" s="119">
        <v>250</v>
      </c>
      <c r="BF55" s="119">
        <v>250</v>
      </c>
      <c r="BG55" s="119">
        <v>250</v>
      </c>
      <c r="BH55" s="119">
        <v>250</v>
      </c>
      <c r="BJ55" s="98"/>
      <c r="BK55" s="98"/>
      <c r="BL55" s="98"/>
      <c r="BM55" s="98"/>
      <c r="BN55" s="98"/>
      <c r="BO55" s="98"/>
    </row>
    <row r="56" spans="3:67" s="120" customFormat="1" ht="18" customHeight="1" x14ac:dyDescent="0.25">
      <c r="C56" s="121"/>
      <c r="D56" s="121"/>
      <c r="E56" s="121" t="s">
        <v>5</v>
      </c>
      <c r="AB56" s="123">
        <f>(AB54/G54)-1</f>
        <v>0.13592233009708732</v>
      </c>
      <c r="AC56" s="123">
        <f t="shared" ref="AC56:AM56" si="150">(AC54/H54)-1</f>
        <v>0.13873159682899217</v>
      </c>
      <c r="AD56" s="123">
        <f t="shared" si="150"/>
        <v>0.12695749440715876</v>
      </c>
      <c r="AE56" s="123">
        <f t="shared" si="150"/>
        <v>0.12858719646799122</v>
      </c>
      <c r="AF56" s="123">
        <f t="shared" si="150"/>
        <v>0.12649294245385456</v>
      </c>
      <c r="AG56" s="123">
        <f t="shared" si="150"/>
        <v>0.13599568267674034</v>
      </c>
      <c r="AH56" s="123">
        <f t="shared" si="150"/>
        <v>0.14232209737827706</v>
      </c>
      <c r="AI56" s="123">
        <f t="shared" si="150"/>
        <v>0.14067439409905158</v>
      </c>
      <c r="AJ56" s="123">
        <f t="shared" si="150"/>
        <v>0.14561586638830892</v>
      </c>
      <c r="AK56" s="123">
        <f t="shared" si="150"/>
        <v>0.15225271879855007</v>
      </c>
      <c r="AL56" s="123">
        <f t="shared" si="150"/>
        <v>0.14992350841407442</v>
      </c>
      <c r="AM56" s="123">
        <f t="shared" si="150"/>
        <v>0.15754812563323206</v>
      </c>
      <c r="AN56" s="123"/>
      <c r="AO56" s="123">
        <f t="shared" ref="AO56:AR56" si="151">(AO54/T54)-1</f>
        <v>0.13383600377002836</v>
      </c>
      <c r="AP56" s="123">
        <f t="shared" si="151"/>
        <v>0.13037951697839123</v>
      </c>
      <c r="AQ56" s="123">
        <f t="shared" si="151"/>
        <v>0.14288228048565887</v>
      </c>
      <c r="AR56" s="123">
        <f t="shared" si="151"/>
        <v>0.15325605182407087</v>
      </c>
      <c r="AS56" s="123"/>
      <c r="AT56" s="123">
        <f t="shared" ref="AT56" si="152">(AT54/Y54)-1</f>
        <v>0.14037833728366356</v>
      </c>
      <c r="AW56" s="122">
        <f t="shared" ref="AW56:BH56" si="153">(AW54/AB54)-1</f>
        <v>0.16138763197586736</v>
      </c>
      <c r="AX56" s="122">
        <f t="shared" si="153"/>
        <v>0.16111387369467933</v>
      </c>
      <c r="AY56" s="122">
        <f t="shared" si="153"/>
        <v>0.1712158808933002</v>
      </c>
      <c r="AZ56" s="122">
        <f t="shared" si="153"/>
        <v>0.16625916870415658</v>
      </c>
      <c r="BA56" s="122">
        <f t="shared" si="153"/>
        <v>0.16144578313253022</v>
      </c>
      <c r="BB56" s="122">
        <f t="shared" si="153"/>
        <v>0.15676959619952502</v>
      </c>
      <c r="BC56" s="122">
        <f t="shared" si="153"/>
        <v>0.15222482435597184</v>
      </c>
      <c r="BD56" s="122">
        <f t="shared" si="153"/>
        <v>0.14780600461893756</v>
      </c>
      <c r="BE56" s="122">
        <f t="shared" si="153"/>
        <v>0.14350797266514803</v>
      </c>
      <c r="BF56" s="122">
        <f t="shared" si="153"/>
        <v>0.13932584269662929</v>
      </c>
      <c r="BG56" s="122">
        <f t="shared" si="153"/>
        <v>0.1352549889135255</v>
      </c>
      <c r="BH56" s="122">
        <f t="shared" si="153"/>
        <v>0.13129102844638951</v>
      </c>
      <c r="BJ56" s="123">
        <f t="shared" ref="BJ56:BM56" si="154">(BJ54/AO54)-1</f>
        <v>0.1645885286783042</v>
      </c>
      <c r="BK56" s="123">
        <f t="shared" si="154"/>
        <v>0.16144578313253022</v>
      </c>
      <c r="BL56" s="123">
        <f t="shared" si="154"/>
        <v>0.14780600461893756</v>
      </c>
      <c r="BM56" s="123">
        <f t="shared" si="154"/>
        <v>0.1352549889135255</v>
      </c>
      <c r="BN56" s="123"/>
      <c r="BO56" s="123">
        <f t="shared" ref="BO56" si="155">(BO54/AT54)-1</f>
        <v>0.15176470588235302</v>
      </c>
    </row>
    <row r="57" spans="3:67" ht="18" customHeight="1" x14ac:dyDescent="0.25">
      <c r="C57" s="114"/>
      <c r="D57" s="114" t="s">
        <v>244</v>
      </c>
      <c r="E57" s="114"/>
      <c r="G57" s="123">
        <f>G59/G54</f>
        <v>0.40719588806396345</v>
      </c>
      <c r="H57" s="123">
        <f t="shared" ref="H57:R57" si="156">H59/H54</f>
        <v>0.39297848244620609</v>
      </c>
      <c r="I57" s="123">
        <f t="shared" si="156"/>
        <v>0.40883668903803133</v>
      </c>
      <c r="J57" s="123">
        <f t="shared" si="156"/>
        <v>0.4067328918322296</v>
      </c>
      <c r="K57" s="123">
        <f t="shared" si="156"/>
        <v>0.3968512486427796</v>
      </c>
      <c r="L57" s="123">
        <f t="shared" si="156"/>
        <v>0.4042093901780896</v>
      </c>
      <c r="M57" s="123">
        <f t="shared" si="156"/>
        <v>0.3900481540930979</v>
      </c>
      <c r="N57" s="123">
        <f t="shared" si="156"/>
        <v>0.39989462592202318</v>
      </c>
      <c r="O57" s="123">
        <f t="shared" si="156"/>
        <v>0.39874739039665968</v>
      </c>
      <c r="P57" s="123">
        <f t="shared" si="156"/>
        <v>0.38995339202485757</v>
      </c>
      <c r="Q57" s="123">
        <f t="shared" si="156"/>
        <v>0.40897501274859765</v>
      </c>
      <c r="R57" s="123">
        <f t="shared" si="156"/>
        <v>0.39513677811550152</v>
      </c>
      <c r="T57" s="124">
        <f>T59/T54</f>
        <v>0.40301602262016967</v>
      </c>
      <c r="U57" s="124">
        <f t="shared" ref="U57:W57" si="157">U59/U54</f>
        <v>0.40257853640820773</v>
      </c>
      <c r="V57" s="124">
        <f t="shared" si="157"/>
        <v>0.39626957592820694</v>
      </c>
      <c r="W57" s="124">
        <f t="shared" si="157"/>
        <v>0.39805659734060689</v>
      </c>
      <c r="X57" s="124"/>
      <c r="Y57" s="124">
        <f t="shared" ref="Y57" si="158">Y59/Y54</f>
        <v>0.399892670274138</v>
      </c>
      <c r="AB57" s="124">
        <f t="shared" ref="AB57:AD57" si="159">AB59/AB54</f>
        <v>0.39768728004022119</v>
      </c>
      <c r="AC57" s="124">
        <f t="shared" si="159"/>
        <v>0.39880656389855795</v>
      </c>
      <c r="AD57" s="124">
        <f t="shared" si="159"/>
        <v>0.40099255583126553</v>
      </c>
      <c r="AE57" s="125">
        <v>0.4</v>
      </c>
      <c r="AF57" s="125">
        <v>0.39750000000000002</v>
      </c>
      <c r="AG57" s="125">
        <v>0.39500000000000002</v>
      </c>
      <c r="AH57" s="125">
        <v>0.39250000000000002</v>
      </c>
      <c r="AI57" s="125">
        <v>0.39</v>
      </c>
      <c r="AJ57" s="125">
        <v>0.38750000000000001</v>
      </c>
      <c r="AK57" s="125">
        <v>0.38500000000000001</v>
      </c>
      <c r="AL57" s="125">
        <v>0.38250000000000001</v>
      </c>
      <c r="AM57" s="125">
        <v>0.38</v>
      </c>
      <c r="AO57" s="124">
        <f>AO59/AO54</f>
        <v>0.39916874480465503</v>
      </c>
      <c r="AP57" s="124">
        <f t="shared" ref="AP57:AR57" si="160">AP59/AP54</f>
        <v>0.39742971887550199</v>
      </c>
      <c r="AQ57" s="124">
        <f t="shared" si="160"/>
        <v>0.38999230177059274</v>
      </c>
      <c r="AR57" s="124">
        <f t="shared" si="160"/>
        <v>0.38255728011825574</v>
      </c>
      <c r="AS57" s="124"/>
      <c r="AT57" s="124">
        <f t="shared" ref="AT57" si="161">AT59/AT54</f>
        <v>0.39200000000000002</v>
      </c>
      <c r="AW57" s="125">
        <v>0.38</v>
      </c>
      <c r="AX57" s="125">
        <v>0.38</v>
      </c>
      <c r="AY57" s="125">
        <v>0.38</v>
      </c>
      <c r="AZ57" s="125">
        <v>0.38</v>
      </c>
      <c r="BA57" s="125">
        <v>0.38</v>
      </c>
      <c r="BB57" s="125">
        <v>0.38</v>
      </c>
      <c r="BC57" s="125">
        <v>0.38</v>
      </c>
      <c r="BD57" s="125">
        <v>0.38</v>
      </c>
      <c r="BE57" s="125">
        <v>0.38</v>
      </c>
      <c r="BF57" s="125">
        <v>0.38</v>
      </c>
      <c r="BG57" s="125">
        <v>0.38</v>
      </c>
      <c r="BH57" s="125">
        <v>0.38</v>
      </c>
      <c r="BJ57" s="124">
        <f>BJ59/BJ54</f>
        <v>0.38001427551748751</v>
      </c>
      <c r="BK57" s="124">
        <f t="shared" ref="BK57:BM57" si="162">BK59/BK54</f>
        <v>0.37994467496542184</v>
      </c>
      <c r="BL57" s="124">
        <f t="shared" si="162"/>
        <v>0.38001341381623072</v>
      </c>
      <c r="BM57" s="124">
        <f t="shared" si="162"/>
        <v>0.37994791666666666</v>
      </c>
      <c r="BN57" s="124"/>
      <c r="BO57" s="124">
        <f t="shared" ref="BO57" si="163">BO59/BO54</f>
        <v>0.37997957099080693</v>
      </c>
    </row>
    <row r="58" spans="3:67" ht="18" customHeight="1" x14ac:dyDescent="0.25">
      <c r="C58" s="114"/>
      <c r="D58" s="114"/>
      <c r="E58" s="118" t="s">
        <v>6</v>
      </c>
      <c r="H58" s="124">
        <f>H57-G57</f>
        <v>-1.4217405617757362E-2</v>
      </c>
      <c r="I58" s="124">
        <f t="shared" ref="I58" si="164">I57-H57</f>
        <v>1.5858206591825241E-2</v>
      </c>
      <c r="J58" s="124">
        <f t="shared" ref="J58" si="165">J57-I57</f>
        <v>-2.1037972058017274E-3</v>
      </c>
      <c r="K58" s="124">
        <f t="shared" ref="K58" si="166">K57-J57</f>
        <v>-9.8816431894500067E-3</v>
      </c>
      <c r="L58" s="124">
        <f t="shared" ref="L58" si="167">L57-K57</f>
        <v>7.3581415353100033E-3</v>
      </c>
      <c r="M58" s="124">
        <f t="shared" ref="M58" si="168">M57-L57</f>
        <v>-1.4161236084991702E-2</v>
      </c>
      <c r="N58" s="124">
        <f t="shared" ref="N58" si="169">N57-M57</f>
        <v>9.8464718289252851E-3</v>
      </c>
      <c r="O58" s="124">
        <f t="shared" ref="O58" si="170">O57-N57</f>
        <v>-1.1472355253634992E-3</v>
      </c>
      <c r="P58" s="124">
        <f t="shared" ref="P58" si="171">P57-O57</f>
        <v>-8.7939983718021142E-3</v>
      </c>
      <c r="Q58" s="124">
        <f t="shared" ref="Q58" si="172">Q57-P57</f>
        <v>1.9021620723740085E-2</v>
      </c>
      <c r="R58" s="124">
        <f t="shared" ref="R58" si="173">R57-Q57</f>
        <v>-1.3838234633096136E-2</v>
      </c>
      <c r="AB58" s="126">
        <f>AB57-R57</f>
        <v>2.5505019247196725E-3</v>
      </c>
      <c r="AC58" s="124">
        <f>AC57-AB57</f>
        <v>1.1192838583367615E-3</v>
      </c>
      <c r="AD58" s="124">
        <f t="shared" ref="AD58:AM58" si="174">AD57-AC57</f>
        <v>2.1859919327075761E-3</v>
      </c>
      <c r="AE58" s="124">
        <f t="shared" si="174"/>
        <v>-9.9255583126550695E-4</v>
      </c>
      <c r="AF58" s="124">
        <f t="shared" si="174"/>
        <v>-2.5000000000000022E-3</v>
      </c>
      <c r="AG58" s="124">
        <f t="shared" si="174"/>
        <v>-2.5000000000000022E-3</v>
      </c>
      <c r="AH58" s="124">
        <f t="shared" si="174"/>
        <v>-2.5000000000000022E-3</v>
      </c>
      <c r="AI58" s="124">
        <f t="shared" si="174"/>
        <v>-2.5000000000000022E-3</v>
      </c>
      <c r="AJ58" s="124">
        <f t="shared" si="174"/>
        <v>-2.5000000000000022E-3</v>
      </c>
      <c r="AK58" s="124">
        <f t="shared" si="174"/>
        <v>-2.5000000000000022E-3</v>
      </c>
      <c r="AL58" s="124">
        <f t="shared" si="174"/>
        <v>-2.5000000000000022E-3</v>
      </c>
      <c r="AM58" s="124">
        <f t="shared" si="174"/>
        <v>-2.5000000000000022E-3</v>
      </c>
      <c r="AW58" s="126">
        <f>AW57-AM57</f>
        <v>0</v>
      </c>
      <c r="AX58" s="124">
        <f>AX57-AW57</f>
        <v>0</v>
      </c>
      <c r="AY58" s="124">
        <f t="shared" ref="AY58:BH58" si="175">AY57-AX57</f>
        <v>0</v>
      </c>
      <c r="AZ58" s="124">
        <f t="shared" si="175"/>
        <v>0</v>
      </c>
      <c r="BA58" s="124">
        <f t="shared" si="175"/>
        <v>0</v>
      </c>
      <c r="BB58" s="124">
        <f t="shared" si="175"/>
        <v>0</v>
      </c>
      <c r="BC58" s="124">
        <f t="shared" si="175"/>
        <v>0</v>
      </c>
      <c r="BD58" s="124">
        <f t="shared" si="175"/>
        <v>0</v>
      </c>
      <c r="BE58" s="124">
        <f t="shared" si="175"/>
        <v>0</v>
      </c>
      <c r="BF58" s="124">
        <f t="shared" si="175"/>
        <v>0</v>
      </c>
      <c r="BG58" s="124">
        <f t="shared" si="175"/>
        <v>0</v>
      </c>
      <c r="BH58" s="124">
        <f t="shared" si="175"/>
        <v>0</v>
      </c>
    </row>
    <row r="59" spans="3:67" ht="18" customHeight="1" x14ac:dyDescent="0.25">
      <c r="C59" s="114"/>
      <c r="D59" s="114" t="s">
        <v>37</v>
      </c>
      <c r="E59" s="114"/>
      <c r="G59" s="115">
        <v>7130</v>
      </c>
      <c r="H59" s="115">
        <v>6940</v>
      </c>
      <c r="I59" s="115">
        <v>7310</v>
      </c>
      <c r="J59" s="115">
        <v>7370</v>
      </c>
      <c r="K59" s="115">
        <v>7310</v>
      </c>
      <c r="L59" s="115">
        <v>7490</v>
      </c>
      <c r="M59" s="115">
        <v>7290</v>
      </c>
      <c r="N59" s="115">
        <v>7590</v>
      </c>
      <c r="O59" s="115">
        <v>7640</v>
      </c>
      <c r="P59" s="115">
        <v>7530</v>
      </c>
      <c r="Q59" s="115">
        <v>8020</v>
      </c>
      <c r="R59" s="115">
        <v>7800</v>
      </c>
      <c r="T59" s="98">
        <f>SUM(G59:I59)</f>
        <v>21380</v>
      </c>
      <c r="U59" s="98">
        <f>SUM(J59:L59)</f>
        <v>22170</v>
      </c>
      <c r="V59" s="98">
        <f>SUM(M59:O59)</f>
        <v>22520</v>
      </c>
      <c r="W59" s="98">
        <f>SUM(P59:R59)</f>
        <v>23350</v>
      </c>
      <c r="X59" s="98"/>
      <c r="Y59" s="98">
        <f>SUM(G59:R59)</f>
        <v>89420</v>
      </c>
      <c r="AB59" s="115">
        <v>7910</v>
      </c>
      <c r="AC59" s="115">
        <v>8020</v>
      </c>
      <c r="AD59" s="115">
        <v>8080</v>
      </c>
      <c r="AE59" s="98">
        <f t="shared" ref="AE59:AM59" si="176">MROUND(AE54*AE57,10)</f>
        <v>8180</v>
      </c>
      <c r="AF59" s="98">
        <f t="shared" si="176"/>
        <v>8250</v>
      </c>
      <c r="AG59" s="98">
        <f t="shared" si="176"/>
        <v>8310</v>
      </c>
      <c r="AH59" s="98">
        <f t="shared" si="176"/>
        <v>8380</v>
      </c>
      <c r="AI59" s="98">
        <f t="shared" si="176"/>
        <v>8440</v>
      </c>
      <c r="AJ59" s="98">
        <f t="shared" si="176"/>
        <v>8510</v>
      </c>
      <c r="AK59" s="98">
        <f t="shared" si="176"/>
        <v>8570</v>
      </c>
      <c r="AL59" s="98">
        <f t="shared" si="176"/>
        <v>8630</v>
      </c>
      <c r="AM59" s="98">
        <f t="shared" si="176"/>
        <v>8680</v>
      </c>
      <c r="AO59" s="98">
        <f>SUM(AB59:AD59)</f>
        <v>24010</v>
      </c>
      <c r="AP59" s="98">
        <f>SUM(AE59:AG59)</f>
        <v>24740</v>
      </c>
      <c r="AQ59" s="98">
        <f>SUM(AH59:AJ59)</f>
        <v>25330</v>
      </c>
      <c r="AR59" s="98">
        <f>SUM(AK59:AM59)</f>
        <v>25880</v>
      </c>
      <c r="AS59" s="98"/>
      <c r="AT59" s="98">
        <f>SUM(AB59:AM59)</f>
        <v>99960</v>
      </c>
      <c r="AW59" s="98">
        <f>MROUND(AW54*AW57,10)</f>
        <v>8780</v>
      </c>
      <c r="AX59" s="98">
        <f t="shared" ref="AX59:BH59" si="177">MROUND(AX54*AX57,10)</f>
        <v>8870</v>
      </c>
      <c r="AY59" s="98">
        <f t="shared" si="177"/>
        <v>8970</v>
      </c>
      <c r="AZ59" s="98">
        <f t="shared" si="177"/>
        <v>9060</v>
      </c>
      <c r="BA59" s="98">
        <f t="shared" si="177"/>
        <v>9160</v>
      </c>
      <c r="BB59" s="98">
        <f t="shared" si="177"/>
        <v>9250</v>
      </c>
      <c r="BC59" s="98">
        <f t="shared" si="177"/>
        <v>9350</v>
      </c>
      <c r="BD59" s="98">
        <f t="shared" si="177"/>
        <v>9440</v>
      </c>
      <c r="BE59" s="98">
        <f t="shared" si="177"/>
        <v>9540</v>
      </c>
      <c r="BF59" s="98">
        <f t="shared" si="177"/>
        <v>9630</v>
      </c>
      <c r="BG59" s="98">
        <f t="shared" si="177"/>
        <v>9730</v>
      </c>
      <c r="BH59" s="98">
        <f t="shared" si="177"/>
        <v>9820</v>
      </c>
      <c r="BJ59" s="98">
        <f>SUM(AW59:AY59)</f>
        <v>26620</v>
      </c>
      <c r="BK59" s="98">
        <f>SUM(AZ59:BB59)</f>
        <v>27470</v>
      </c>
      <c r="BL59" s="98">
        <f>SUM(BC59:BE59)</f>
        <v>28330</v>
      </c>
      <c r="BM59" s="98">
        <f>SUM(BF59:BH59)</f>
        <v>29180</v>
      </c>
      <c r="BN59" s="98"/>
      <c r="BO59" s="98">
        <f>SUM(AW59:BH59)</f>
        <v>111600</v>
      </c>
    </row>
    <row r="60" spans="3:67" ht="18" customHeight="1" x14ac:dyDescent="0.25">
      <c r="C60" s="114"/>
      <c r="D60" s="114"/>
      <c r="E60" s="118" t="s">
        <v>5</v>
      </c>
      <c r="G60" s="124"/>
      <c r="H60" s="124"/>
      <c r="I60" s="124"/>
      <c r="J60" s="124"/>
      <c r="K60" s="124"/>
      <c r="L60" s="124"/>
      <c r="M60" s="124"/>
      <c r="N60" s="124"/>
      <c r="O60" s="124"/>
      <c r="P60" s="124"/>
      <c r="Q60" s="124"/>
      <c r="R60" s="124"/>
      <c r="T60" s="124"/>
      <c r="U60" s="124"/>
      <c r="V60" s="124"/>
      <c r="W60" s="124"/>
      <c r="Y60" s="124"/>
      <c r="AB60" s="123">
        <f>(AB59/G59)-1</f>
        <v>0.10939691444600275</v>
      </c>
      <c r="AC60" s="123">
        <f t="shared" ref="AC60:AM60" si="178">(AC59/H59)-1</f>
        <v>0.15561959654178681</v>
      </c>
      <c r="AD60" s="123">
        <f t="shared" si="178"/>
        <v>0.10533515731874155</v>
      </c>
      <c r="AE60" s="123">
        <f t="shared" si="178"/>
        <v>0.1099050203527816</v>
      </c>
      <c r="AF60" s="123">
        <f t="shared" si="178"/>
        <v>0.12859097127222974</v>
      </c>
      <c r="AG60" s="123">
        <f t="shared" si="178"/>
        <v>0.10947930574098796</v>
      </c>
      <c r="AH60" s="123">
        <f t="shared" si="178"/>
        <v>0.14951989026063095</v>
      </c>
      <c r="AI60" s="123">
        <f t="shared" si="178"/>
        <v>0.11198945981554687</v>
      </c>
      <c r="AJ60" s="123">
        <f t="shared" si="178"/>
        <v>0.11387434554973819</v>
      </c>
      <c r="AK60" s="123">
        <f t="shared" si="178"/>
        <v>0.13811420982735734</v>
      </c>
      <c r="AL60" s="123">
        <f t="shared" si="178"/>
        <v>7.6059850374064819E-2</v>
      </c>
      <c r="AM60" s="123">
        <f t="shared" si="178"/>
        <v>0.11282051282051286</v>
      </c>
      <c r="AN60" s="123"/>
      <c r="AO60" s="123">
        <f t="shared" ref="AO60:AR60" si="179">(AO59/T59)-1</f>
        <v>0.12301216089803546</v>
      </c>
      <c r="AP60" s="123">
        <f t="shared" si="179"/>
        <v>0.11592241768155165</v>
      </c>
      <c r="AQ60" s="123">
        <f t="shared" si="179"/>
        <v>0.12477797513321498</v>
      </c>
      <c r="AR60" s="123">
        <f t="shared" si="179"/>
        <v>0.10835117773019265</v>
      </c>
      <c r="AS60" s="123"/>
      <c r="AT60" s="123">
        <f t="shared" ref="AT60" si="180">(AT59/Y59)-1</f>
        <v>0.11787072243346008</v>
      </c>
      <c r="AW60" s="124">
        <f>(AW59/AB59)-1</f>
        <v>0.10998735777496838</v>
      </c>
      <c r="AX60" s="124">
        <f t="shared" ref="AX60:BH60" si="181">(AX59/AC59)-1</f>
        <v>0.10598503740648368</v>
      </c>
      <c r="AY60" s="124">
        <f t="shared" si="181"/>
        <v>0.11014851485148514</v>
      </c>
      <c r="AZ60" s="124">
        <f t="shared" si="181"/>
        <v>0.10757946210268954</v>
      </c>
      <c r="BA60" s="124">
        <f t="shared" si="181"/>
        <v>0.11030303030303035</v>
      </c>
      <c r="BB60" s="124">
        <f t="shared" si="181"/>
        <v>0.11311672683513829</v>
      </c>
      <c r="BC60" s="124">
        <f t="shared" si="181"/>
        <v>0.11575178997613356</v>
      </c>
      <c r="BD60" s="124">
        <f t="shared" si="181"/>
        <v>0.11848341232227488</v>
      </c>
      <c r="BE60" s="124">
        <f t="shared" si="181"/>
        <v>0.12103407755581674</v>
      </c>
      <c r="BF60" s="124">
        <f t="shared" si="181"/>
        <v>0.12368728121353567</v>
      </c>
      <c r="BG60" s="124">
        <f t="shared" si="181"/>
        <v>0.12746234067207407</v>
      </c>
      <c r="BH60" s="124">
        <f t="shared" si="181"/>
        <v>0.13133640552995396</v>
      </c>
      <c r="BJ60" s="123">
        <f t="shared" ref="BJ60:BM60" si="182">(BJ59/AO59)-1</f>
        <v>0.10870470637234475</v>
      </c>
      <c r="BK60" s="123">
        <f t="shared" si="182"/>
        <v>0.1103476151980598</v>
      </c>
      <c r="BL60" s="123">
        <f t="shared" si="182"/>
        <v>0.11843663639952617</v>
      </c>
      <c r="BM60" s="123">
        <f t="shared" si="182"/>
        <v>0.12751159196290573</v>
      </c>
      <c r="BN60" s="123"/>
      <c r="BO60" s="123">
        <f t="shared" ref="BO60" si="183">(BO59/AT59)-1</f>
        <v>0.11644657863145258</v>
      </c>
    </row>
    <row r="61" spans="3:67" ht="18" customHeight="1" x14ac:dyDescent="0.25">
      <c r="C61" s="114"/>
      <c r="D61" s="114"/>
      <c r="E61" s="114"/>
    </row>
    <row r="62" spans="3:67" ht="18" customHeight="1" x14ac:dyDescent="0.25">
      <c r="C62" s="113" t="str">
        <f>$D$25</f>
        <v>April Volume Downside (Lower Share)</v>
      </c>
      <c r="D62" s="113"/>
      <c r="E62" s="113"/>
    </row>
    <row r="63" spans="3:67" ht="18" customHeight="1" x14ac:dyDescent="0.25">
      <c r="C63" s="114"/>
      <c r="D63" s="114" t="s">
        <v>24</v>
      </c>
      <c r="E63" s="114"/>
      <c r="G63" s="115">
        <v>17510</v>
      </c>
      <c r="H63" s="115">
        <v>17660</v>
      </c>
      <c r="I63" s="115">
        <v>17880</v>
      </c>
      <c r="J63" s="115">
        <v>18120</v>
      </c>
      <c r="K63" s="115">
        <v>18420</v>
      </c>
      <c r="L63" s="115">
        <v>18530</v>
      </c>
      <c r="M63" s="115">
        <v>18690</v>
      </c>
      <c r="N63" s="115">
        <v>18980</v>
      </c>
      <c r="O63" s="115">
        <v>19160</v>
      </c>
      <c r="P63" s="115">
        <v>19310</v>
      </c>
      <c r="Q63" s="115">
        <v>19610</v>
      </c>
      <c r="R63" s="115">
        <v>19740</v>
      </c>
      <c r="T63" s="98">
        <f>SUM(G63:I63)</f>
        <v>53050</v>
      </c>
      <c r="U63" s="98">
        <f>SUM(J63:L63)</f>
        <v>55070</v>
      </c>
      <c r="V63" s="98">
        <f>SUM(M63:O63)</f>
        <v>56830</v>
      </c>
      <c r="W63" s="98">
        <f>SUM(P63:R63)</f>
        <v>58660</v>
      </c>
      <c r="X63" s="98"/>
      <c r="Y63" s="98">
        <f>SUM(G63:R63)</f>
        <v>223610</v>
      </c>
      <c r="AB63" s="115">
        <v>19890</v>
      </c>
      <c r="AC63" s="115">
        <v>20110</v>
      </c>
      <c r="AD63" s="115">
        <v>20150</v>
      </c>
      <c r="AE63" s="105">
        <f>AD63+AE64</f>
        <v>20450</v>
      </c>
      <c r="AF63" s="105">
        <f t="shared" ref="AF63" si="184">AE63+AF64</f>
        <v>20750</v>
      </c>
      <c r="AG63" s="105">
        <f t="shared" ref="AG63" si="185">AF63+AG64</f>
        <v>21050</v>
      </c>
      <c r="AH63" s="105">
        <f t="shared" ref="AH63" si="186">AG63+AH64</f>
        <v>21350</v>
      </c>
      <c r="AI63" s="105">
        <f t="shared" ref="AI63" si="187">AH63+AI64</f>
        <v>21650</v>
      </c>
      <c r="AJ63" s="105">
        <f t="shared" ref="AJ63" si="188">AI63+AJ64</f>
        <v>21950</v>
      </c>
      <c r="AK63" s="105">
        <f t="shared" ref="AK63" si="189">AJ63+AK64</f>
        <v>22250</v>
      </c>
      <c r="AL63" s="105">
        <f t="shared" ref="AL63" si="190">AK63+AL64</f>
        <v>22550</v>
      </c>
      <c r="AM63" s="105">
        <f t="shared" ref="AM63" si="191">AL63+AM64</f>
        <v>22850</v>
      </c>
      <c r="AO63" s="98">
        <f>SUM(AB63:AD63)</f>
        <v>60150</v>
      </c>
      <c r="AP63" s="98">
        <f>SUM(AE63:AG63)</f>
        <v>62250</v>
      </c>
      <c r="AQ63" s="98">
        <f>SUM(AH63:AJ63)</f>
        <v>64950</v>
      </c>
      <c r="AR63" s="98">
        <f>SUM(AK63:AM63)</f>
        <v>67650</v>
      </c>
      <c r="AS63" s="98"/>
      <c r="AT63" s="98">
        <f>SUM(AB63:AM63)</f>
        <v>255000</v>
      </c>
      <c r="AW63" s="116">
        <f>AM63+AW64</f>
        <v>23100</v>
      </c>
      <c r="AX63" s="117">
        <f>AW63+AX64</f>
        <v>23350</v>
      </c>
      <c r="AY63" s="117">
        <f t="shared" ref="AY63" si="192">AX63+AY64</f>
        <v>23600</v>
      </c>
      <c r="AZ63" s="117">
        <f t="shared" ref="AZ63" si="193">AY63+AZ64</f>
        <v>23850</v>
      </c>
      <c r="BA63" s="117">
        <f t="shared" ref="BA63" si="194">AZ63+BA64</f>
        <v>24100</v>
      </c>
      <c r="BB63" s="117">
        <f t="shared" ref="BB63" si="195">BA63+BB64</f>
        <v>24350</v>
      </c>
      <c r="BC63" s="117">
        <f t="shared" ref="BC63" si="196">BB63+BC64</f>
        <v>24600</v>
      </c>
      <c r="BD63" s="117">
        <f t="shared" ref="BD63" si="197">BC63+BD64</f>
        <v>24850</v>
      </c>
      <c r="BE63" s="117">
        <f t="shared" ref="BE63" si="198">BD63+BE64</f>
        <v>25100</v>
      </c>
      <c r="BF63" s="117">
        <f t="shared" ref="BF63" si="199">BE63+BF64</f>
        <v>25350</v>
      </c>
      <c r="BG63" s="117">
        <f t="shared" ref="BG63" si="200">BF63+BG64</f>
        <v>25600</v>
      </c>
      <c r="BH63" s="117">
        <f t="shared" ref="BH63" si="201">BG63+BH64</f>
        <v>25850</v>
      </c>
      <c r="BJ63" s="98">
        <f>SUM(AW63:AY63)</f>
        <v>70050</v>
      </c>
      <c r="BK63" s="98">
        <f>SUM(AZ63:BB63)</f>
        <v>72300</v>
      </c>
      <c r="BL63" s="98">
        <f>SUM(BC63:BE63)</f>
        <v>74550</v>
      </c>
      <c r="BM63" s="98">
        <f>SUM(BF63:BH63)</f>
        <v>76800</v>
      </c>
      <c r="BN63" s="98"/>
      <c r="BO63" s="98">
        <f>SUM(AW63:BH63)</f>
        <v>293700</v>
      </c>
    </row>
    <row r="64" spans="3:67" ht="18" customHeight="1" x14ac:dyDescent="0.25">
      <c r="C64" s="114"/>
      <c r="D64" s="114"/>
      <c r="E64" s="118" t="s">
        <v>6</v>
      </c>
      <c r="G64" s="97"/>
      <c r="H64" s="97">
        <f>H63-G63</f>
        <v>150</v>
      </c>
      <c r="I64" s="97">
        <f t="shared" ref="I64" si="202">I63-H63</f>
        <v>220</v>
      </c>
      <c r="J64" s="97">
        <f t="shared" ref="J64" si="203">J63-I63</f>
        <v>240</v>
      </c>
      <c r="K64" s="97">
        <f t="shared" ref="K64" si="204">K63-J63</f>
        <v>300</v>
      </c>
      <c r="L64" s="97">
        <f t="shared" ref="L64" si="205">L63-K63</f>
        <v>110</v>
      </c>
      <c r="M64" s="97">
        <f t="shared" ref="M64" si="206">M63-L63</f>
        <v>160</v>
      </c>
      <c r="N64" s="97">
        <f t="shared" ref="N64" si="207">N63-M63</f>
        <v>290</v>
      </c>
      <c r="O64" s="97">
        <f t="shared" ref="O64" si="208">O63-N63</f>
        <v>180</v>
      </c>
      <c r="P64" s="97">
        <f t="shared" ref="P64" si="209">P63-O63</f>
        <v>150</v>
      </c>
      <c r="Q64" s="97">
        <f t="shared" ref="Q64" si="210">Q63-P63</f>
        <v>300</v>
      </c>
      <c r="R64" s="97">
        <f t="shared" ref="R64" si="211">R63-Q63</f>
        <v>130</v>
      </c>
      <c r="T64" s="98"/>
      <c r="U64" s="98"/>
      <c r="V64" s="98"/>
      <c r="W64" s="98"/>
      <c r="X64" s="98"/>
      <c r="Y64" s="98"/>
      <c r="AB64" s="127">
        <f>AB63-R63</f>
        <v>150</v>
      </c>
      <c r="AC64" s="97">
        <f t="shared" ref="AC64" si="212">AC63-AB63</f>
        <v>220</v>
      </c>
      <c r="AD64" s="97">
        <f t="shared" ref="AD64" si="213">AD63-AC63</f>
        <v>40</v>
      </c>
      <c r="AE64" s="119">
        <v>300</v>
      </c>
      <c r="AF64" s="119">
        <v>300</v>
      </c>
      <c r="AG64" s="119">
        <v>300</v>
      </c>
      <c r="AH64" s="119">
        <v>300</v>
      </c>
      <c r="AI64" s="119">
        <v>300</v>
      </c>
      <c r="AJ64" s="119">
        <v>300</v>
      </c>
      <c r="AK64" s="119">
        <v>300</v>
      </c>
      <c r="AL64" s="119">
        <v>300</v>
      </c>
      <c r="AM64" s="119">
        <v>300</v>
      </c>
      <c r="AO64" s="98"/>
      <c r="AP64" s="98"/>
      <c r="AQ64" s="98"/>
      <c r="AR64" s="98"/>
      <c r="AS64" s="98"/>
      <c r="AT64" s="98"/>
      <c r="AW64" s="119">
        <v>250</v>
      </c>
      <c r="AX64" s="119">
        <v>250</v>
      </c>
      <c r="AY64" s="119">
        <v>250</v>
      </c>
      <c r="AZ64" s="119">
        <v>250</v>
      </c>
      <c r="BA64" s="119">
        <v>250</v>
      </c>
      <c r="BB64" s="119">
        <v>250</v>
      </c>
      <c r="BC64" s="119">
        <v>250</v>
      </c>
      <c r="BD64" s="119">
        <v>250</v>
      </c>
      <c r="BE64" s="119">
        <v>250</v>
      </c>
      <c r="BF64" s="119">
        <v>250</v>
      </c>
      <c r="BG64" s="119">
        <v>250</v>
      </c>
      <c r="BH64" s="119">
        <v>250</v>
      </c>
      <c r="BJ64" s="98"/>
      <c r="BK64" s="98"/>
      <c r="BL64" s="98"/>
      <c r="BM64" s="98"/>
      <c r="BN64" s="98"/>
      <c r="BO64" s="98"/>
    </row>
    <row r="65" spans="2:67" s="120" customFormat="1" ht="18" customHeight="1" x14ac:dyDescent="0.25">
      <c r="C65" s="121"/>
      <c r="D65" s="121"/>
      <c r="E65" s="121" t="s">
        <v>5</v>
      </c>
      <c r="AB65" s="123">
        <f>(AB63/G63)-1</f>
        <v>0.13592233009708732</v>
      </c>
      <c r="AC65" s="123">
        <f t="shared" ref="AC65" si="214">(AC63/H63)-1</f>
        <v>0.13873159682899217</v>
      </c>
      <c r="AD65" s="123">
        <f t="shared" ref="AD65" si="215">(AD63/I63)-1</f>
        <v>0.12695749440715876</v>
      </c>
      <c r="AE65" s="123">
        <f t="shared" ref="AE65" si="216">(AE63/J63)-1</f>
        <v>0.12858719646799122</v>
      </c>
      <c r="AF65" s="123">
        <f t="shared" ref="AF65" si="217">(AF63/K63)-1</f>
        <v>0.12649294245385456</v>
      </c>
      <c r="AG65" s="123">
        <f t="shared" ref="AG65" si="218">(AG63/L63)-1</f>
        <v>0.13599568267674034</v>
      </c>
      <c r="AH65" s="123">
        <f t="shared" ref="AH65" si="219">(AH63/M63)-1</f>
        <v>0.14232209737827706</v>
      </c>
      <c r="AI65" s="123">
        <f t="shared" ref="AI65" si="220">(AI63/N63)-1</f>
        <v>0.14067439409905158</v>
      </c>
      <c r="AJ65" s="123">
        <f t="shared" ref="AJ65" si="221">(AJ63/O63)-1</f>
        <v>0.14561586638830892</v>
      </c>
      <c r="AK65" s="123">
        <f t="shared" ref="AK65" si="222">(AK63/P63)-1</f>
        <v>0.15225271879855007</v>
      </c>
      <c r="AL65" s="123">
        <f t="shared" ref="AL65" si="223">(AL63/Q63)-1</f>
        <v>0.14992350841407442</v>
      </c>
      <c r="AM65" s="123">
        <f t="shared" ref="AM65" si="224">(AM63/R63)-1</f>
        <v>0.15754812563323206</v>
      </c>
      <c r="AN65" s="123"/>
      <c r="AO65" s="123">
        <f t="shared" ref="AO65:AR65" si="225">(AO63/T63)-1</f>
        <v>0.13383600377002836</v>
      </c>
      <c r="AP65" s="123">
        <f t="shared" si="225"/>
        <v>0.13037951697839123</v>
      </c>
      <c r="AQ65" s="123">
        <f t="shared" si="225"/>
        <v>0.14288228048565887</v>
      </c>
      <c r="AR65" s="123">
        <f t="shared" si="225"/>
        <v>0.15325605182407087</v>
      </c>
      <c r="AS65" s="123"/>
      <c r="AT65" s="123">
        <f t="shared" ref="AT65" si="226">(AT63/Y63)-1</f>
        <v>0.14037833728366356</v>
      </c>
      <c r="AW65" s="122">
        <f t="shared" ref="AW65" si="227">(AW63/AB63)-1</f>
        <v>0.16138763197586736</v>
      </c>
      <c r="AX65" s="122">
        <f t="shared" ref="AX65" si="228">(AX63/AC63)-1</f>
        <v>0.16111387369467933</v>
      </c>
      <c r="AY65" s="122">
        <f t="shared" ref="AY65" si="229">(AY63/AD63)-1</f>
        <v>0.1712158808933002</v>
      </c>
      <c r="AZ65" s="122">
        <f t="shared" ref="AZ65" si="230">(AZ63/AE63)-1</f>
        <v>0.16625916870415658</v>
      </c>
      <c r="BA65" s="122">
        <f t="shared" ref="BA65" si="231">(BA63/AF63)-1</f>
        <v>0.16144578313253022</v>
      </c>
      <c r="BB65" s="122">
        <f t="shared" ref="BB65" si="232">(BB63/AG63)-1</f>
        <v>0.15676959619952502</v>
      </c>
      <c r="BC65" s="122">
        <f t="shared" ref="BC65" si="233">(BC63/AH63)-1</f>
        <v>0.15222482435597184</v>
      </c>
      <c r="BD65" s="122">
        <f t="shared" ref="BD65" si="234">(BD63/AI63)-1</f>
        <v>0.14780600461893756</v>
      </c>
      <c r="BE65" s="122">
        <f t="shared" ref="BE65" si="235">(BE63/AJ63)-1</f>
        <v>0.14350797266514803</v>
      </c>
      <c r="BF65" s="122">
        <f t="shared" ref="BF65" si="236">(BF63/AK63)-1</f>
        <v>0.13932584269662929</v>
      </c>
      <c r="BG65" s="122">
        <f t="shared" ref="BG65" si="237">(BG63/AL63)-1</f>
        <v>0.1352549889135255</v>
      </c>
      <c r="BH65" s="122">
        <f t="shared" ref="BH65" si="238">(BH63/AM63)-1</f>
        <v>0.13129102844638951</v>
      </c>
      <c r="BJ65" s="123">
        <f t="shared" ref="BJ65:BM65" si="239">(BJ63/AO63)-1</f>
        <v>0.1645885286783042</v>
      </c>
      <c r="BK65" s="123">
        <f t="shared" si="239"/>
        <v>0.16144578313253022</v>
      </c>
      <c r="BL65" s="123">
        <f t="shared" si="239"/>
        <v>0.14780600461893756</v>
      </c>
      <c r="BM65" s="123">
        <f t="shared" si="239"/>
        <v>0.1352549889135255</v>
      </c>
      <c r="BN65" s="123"/>
      <c r="BO65" s="123">
        <f t="shared" ref="BO65" si="240">(BO63/AT63)-1</f>
        <v>0.15176470588235302</v>
      </c>
    </row>
    <row r="66" spans="2:67" ht="18" customHeight="1" x14ac:dyDescent="0.25">
      <c r="C66" s="114"/>
      <c r="D66" s="114" t="s">
        <v>244</v>
      </c>
      <c r="E66" s="114"/>
      <c r="G66" s="123">
        <f>G68/G63</f>
        <v>0.40719588806396345</v>
      </c>
      <c r="H66" s="123">
        <f t="shared" ref="H66:R66" si="241">H68/H63</f>
        <v>0.39297848244620609</v>
      </c>
      <c r="I66" s="123">
        <f t="shared" si="241"/>
        <v>0.40883668903803133</v>
      </c>
      <c r="J66" s="123">
        <f t="shared" si="241"/>
        <v>0.4067328918322296</v>
      </c>
      <c r="K66" s="123">
        <f t="shared" si="241"/>
        <v>0.3968512486427796</v>
      </c>
      <c r="L66" s="123">
        <f t="shared" si="241"/>
        <v>0.4042093901780896</v>
      </c>
      <c r="M66" s="123">
        <f t="shared" si="241"/>
        <v>0.3900481540930979</v>
      </c>
      <c r="N66" s="123">
        <f t="shared" si="241"/>
        <v>0.39989462592202318</v>
      </c>
      <c r="O66" s="123">
        <f t="shared" si="241"/>
        <v>0.39874739039665968</v>
      </c>
      <c r="P66" s="123">
        <f t="shared" si="241"/>
        <v>0.38995339202485757</v>
      </c>
      <c r="Q66" s="123">
        <f t="shared" si="241"/>
        <v>0.40897501274859765</v>
      </c>
      <c r="R66" s="123">
        <f t="shared" si="241"/>
        <v>0.39513677811550152</v>
      </c>
      <c r="T66" s="124">
        <f>T68/T63</f>
        <v>0.40301602262016967</v>
      </c>
      <c r="U66" s="124">
        <f t="shared" ref="U66:W66" si="242">U68/U63</f>
        <v>0.40257853640820773</v>
      </c>
      <c r="V66" s="124">
        <f t="shared" si="242"/>
        <v>0.39626957592820694</v>
      </c>
      <c r="W66" s="124">
        <f t="shared" si="242"/>
        <v>0.39805659734060689</v>
      </c>
      <c r="X66" s="124"/>
      <c r="Y66" s="124">
        <f t="shared" ref="Y66" si="243">Y68/Y63</f>
        <v>0.399892670274138</v>
      </c>
      <c r="AB66" s="124">
        <f t="shared" ref="AB66:AD66" si="244">AB68/AB63</f>
        <v>0.39768728004022119</v>
      </c>
      <c r="AC66" s="124">
        <f t="shared" si="244"/>
        <v>0.39880656389855795</v>
      </c>
      <c r="AD66" s="124">
        <f t="shared" si="244"/>
        <v>0.40099255583126553</v>
      </c>
      <c r="AE66" s="125">
        <v>0.4</v>
      </c>
      <c r="AF66" s="125">
        <v>0.39500000000000002</v>
      </c>
      <c r="AG66" s="125">
        <v>0.39</v>
      </c>
      <c r="AH66" s="125">
        <v>0.38500000000000001</v>
      </c>
      <c r="AI66" s="125">
        <v>0.38</v>
      </c>
      <c r="AJ66" s="125">
        <v>0.375</v>
      </c>
      <c r="AK66" s="125">
        <v>0.37</v>
      </c>
      <c r="AL66" s="125">
        <v>0.36499999999999999</v>
      </c>
      <c r="AM66" s="125">
        <v>0.36000000000000004</v>
      </c>
      <c r="AO66" s="124">
        <f>AO68/AO63</f>
        <v>0.39916874480465503</v>
      </c>
      <c r="AP66" s="124">
        <f t="shared" ref="AP66:AR66" si="245">AP68/AP63</f>
        <v>0.39502008032128516</v>
      </c>
      <c r="AQ66" s="124">
        <f t="shared" si="245"/>
        <v>0.37998460354118552</v>
      </c>
      <c r="AR66" s="124">
        <f t="shared" si="245"/>
        <v>0.3649667405764967</v>
      </c>
      <c r="AS66" s="124"/>
      <c r="AT66" s="124">
        <f t="shared" ref="AT66" si="246">AT68/AT63</f>
        <v>0.38419607843137255</v>
      </c>
      <c r="AW66" s="125">
        <v>0.36</v>
      </c>
      <c r="AX66" s="125">
        <v>0.36</v>
      </c>
      <c r="AY66" s="125">
        <v>0.36</v>
      </c>
      <c r="AZ66" s="125">
        <v>0.36</v>
      </c>
      <c r="BA66" s="125">
        <v>0.36</v>
      </c>
      <c r="BB66" s="125">
        <v>0.36</v>
      </c>
      <c r="BC66" s="125">
        <v>0.36</v>
      </c>
      <c r="BD66" s="125">
        <v>0.36</v>
      </c>
      <c r="BE66" s="125">
        <v>0.36</v>
      </c>
      <c r="BF66" s="125">
        <v>0.36</v>
      </c>
      <c r="BG66" s="125">
        <v>0.36</v>
      </c>
      <c r="BH66" s="125">
        <v>0.36</v>
      </c>
      <c r="BJ66" s="124">
        <f>BJ68/BJ63</f>
        <v>0.36017130620985011</v>
      </c>
      <c r="BK66" s="124">
        <f t="shared" ref="BK66:BM66" si="247">BK68/BK63</f>
        <v>0.36016597510373444</v>
      </c>
      <c r="BL66" s="124">
        <f t="shared" si="247"/>
        <v>0.36016096579476864</v>
      </c>
      <c r="BM66" s="124">
        <f t="shared" si="247"/>
        <v>0.36015625000000001</v>
      </c>
      <c r="BN66" s="124"/>
      <c r="BO66" s="124">
        <f t="shared" ref="BO66" si="248">BO68/BO63</f>
        <v>0.36016343207354445</v>
      </c>
    </row>
    <row r="67" spans="2:67" ht="18" customHeight="1" x14ac:dyDescent="0.25">
      <c r="C67" s="114"/>
      <c r="D67" s="114"/>
      <c r="E67" s="118" t="s">
        <v>6</v>
      </c>
      <c r="H67" s="124">
        <f>H66-G66</f>
        <v>-1.4217405617757362E-2</v>
      </c>
      <c r="I67" s="124">
        <f t="shared" ref="I67" si="249">I66-H66</f>
        <v>1.5858206591825241E-2</v>
      </c>
      <c r="J67" s="124">
        <f t="shared" ref="J67" si="250">J66-I66</f>
        <v>-2.1037972058017274E-3</v>
      </c>
      <c r="K67" s="124">
        <f t="shared" ref="K67" si="251">K66-J66</f>
        <v>-9.8816431894500067E-3</v>
      </c>
      <c r="L67" s="124">
        <f t="shared" ref="L67" si="252">L66-K66</f>
        <v>7.3581415353100033E-3</v>
      </c>
      <c r="M67" s="124">
        <f t="shared" ref="M67" si="253">M66-L66</f>
        <v>-1.4161236084991702E-2</v>
      </c>
      <c r="N67" s="124">
        <f t="shared" ref="N67" si="254">N66-M66</f>
        <v>9.8464718289252851E-3</v>
      </c>
      <c r="O67" s="124">
        <f t="shared" ref="O67" si="255">O66-N66</f>
        <v>-1.1472355253634992E-3</v>
      </c>
      <c r="P67" s="124">
        <f t="shared" ref="P67" si="256">P66-O66</f>
        <v>-8.7939983718021142E-3</v>
      </c>
      <c r="Q67" s="124">
        <f t="shared" ref="Q67" si="257">Q66-P66</f>
        <v>1.9021620723740085E-2</v>
      </c>
      <c r="R67" s="124">
        <f t="shared" ref="R67" si="258">R66-Q66</f>
        <v>-1.3838234633096136E-2</v>
      </c>
      <c r="AB67" s="126">
        <f>AB66-R66</f>
        <v>2.5505019247196725E-3</v>
      </c>
      <c r="AC67" s="124">
        <f>AC66-AB66</f>
        <v>1.1192838583367615E-3</v>
      </c>
      <c r="AD67" s="124">
        <f t="shared" ref="AD67" si="259">AD66-AC66</f>
        <v>2.1859919327075761E-3</v>
      </c>
      <c r="AE67" s="124">
        <f t="shared" ref="AE67" si="260">AE66-AD66</f>
        <v>-9.9255583126550695E-4</v>
      </c>
      <c r="AF67" s="124">
        <f t="shared" ref="AF67" si="261">AF66-AE66</f>
        <v>-5.0000000000000044E-3</v>
      </c>
      <c r="AG67" s="124">
        <f t="shared" ref="AG67" si="262">AG66-AF66</f>
        <v>-5.0000000000000044E-3</v>
      </c>
      <c r="AH67" s="124">
        <f t="shared" ref="AH67" si="263">AH66-AG66</f>
        <v>-5.0000000000000044E-3</v>
      </c>
      <c r="AI67" s="124">
        <f t="shared" ref="AI67" si="264">AI66-AH66</f>
        <v>-5.0000000000000044E-3</v>
      </c>
      <c r="AJ67" s="124">
        <f t="shared" ref="AJ67" si="265">AJ66-AI66</f>
        <v>-5.0000000000000044E-3</v>
      </c>
      <c r="AK67" s="124">
        <f t="shared" ref="AK67" si="266">AK66-AJ66</f>
        <v>-5.0000000000000044E-3</v>
      </c>
      <c r="AL67" s="124">
        <f t="shared" ref="AL67" si="267">AL66-AK66</f>
        <v>-5.0000000000000044E-3</v>
      </c>
      <c r="AM67" s="124">
        <f t="shared" ref="AM67" si="268">AM66-AL66</f>
        <v>-4.9999999999999489E-3</v>
      </c>
      <c r="AW67" s="126">
        <f>AW66-AM66</f>
        <v>0</v>
      </c>
      <c r="AX67" s="124">
        <f>AX66-AW66</f>
        <v>0</v>
      </c>
      <c r="AY67" s="124">
        <f t="shared" ref="AY67" si="269">AY66-AX66</f>
        <v>0</v>
      </c>
      <c r="AZ67" s="124">
        <f t="shared" ref="AZ67" si="270">AZ66-AY66</f>
        <v>0</v>
      </c>
      <c r="BA67" s="124">
        <f t="shared" ref="BA67" si="271">BA66-AZ66</f>
        <v>0</v>
      </c>
      <c r="BB67" s="124">
        <f t="shared" ref="BB67" si="272">BB66-BA66</f>
        <v>0</v>
      </c>
      <c r="BC67" s="124">
        <f t="shared" ref="BC67" si="273">BC66-BB66</f>
        <v>0</v>
      </c>
      <c r="BD67" s="124">
        <f t="shared" ref="BD67" si="274">BD66-BC66</f>
        <v>0</v>
      </c>
      <c r="BE67" s="124">
        <f t="shared" ref="BE67" si="275">BE66-BD66</f>
        <v>0</v>
      </c>
      <c r="BF67" s="124">
        <f t="shared" ref="BF67" si="276">BF66-BE66</f>
        <v>0</v>
      </c>
      <c r="BG67" s="124">
        <f t="shared" ref="BG67" si="277">BG66-BF66</f>
        <v>0</v>
      </c>
      <c r="BH67" s="124">
        <f t="shared" ref="BH67" si="278">BH66-BG66</f>
        <v>0</v>
      </c>
    </row>
    <row r="68" spans="2:67" ht="18" customHeight="1" x14ac:dyDescent="0.25">
      <c r="C68" s="114"/>
      <c r="D68" s="114" t="s">
        <v>37</v>
      </c>
      <c r="E68" s="114"/>
      <c r="G68" s="115">
        <v>7130</v>
      </c>
      <c r="H68" s="115">
        <v>6940</v>
      </c>
      <c r="I68" s="115">
        <v>7310</v>
      </c>
      <c r="J68" s="115">
        <v>7370</v>
      </c>
      <c r="K68" s="115">
        <v>7310</v>
      </c>
      <c r="L68" s="115">
        <v>7490</v>
      </c>
      <c r="M68" s="115">
        <v>7290</v>
      </c>
      <c r="N68" s="115">
        <v>7590</v>
      </c>
      <c r="O68" s="115">
        <v>7640</v>
      </c>
      <c r="P68" s="115">
        <v>7530</v>
      </c>
      <c r="Q68" s="115">
        <v>8020</v>
      </c>
      <c r="R68" s="115">
        <v>7800</v>
      </c>
      <c r="T68" s="98">
        <f>SUM(G68:I68)</f>
        <v>21380</v>
      </c>
      <c r="U68" s="98">
        <f>SUM(J68:L68)</f>
        <v>22170</v>
      </c>
      <c r="V68" s="98">
        <f>SUM(M68:O68)</f>
        <v>22520</v>
      </c>
      <c r="W68" s="98">
        <f>SUM(P68:R68)</f>
        <v>23350</v>
      </c>
      <c r="X68" s="98"/>
      <c r="Y68" s="98">
        <f>SUM(G68:R68)</f>
        <v>89420</v>
      </c>
      <c r="AB68" s="115">
        <v>7910</v>
      </c>
      <c r="AC68" s="115">
        <v>8020</v>
      </c>
      <c r="AD68" s="115">
        <v>8080</v>
      </c>
      <c r="AE68" s="98">
        <f t="shared" ref="AE68:AM68" si="279">MROUND(AE63*AE66,10)</f>
        <v>8180</v>
      </c>
      <c r="AF68" s="98">
        <f t="shared" si="279"/>
        <v>8200</v>
      </c>
      <c r="AG68" s="98">
        <f t="shared" si="279"/>
        <v>8210</v>
      </c>
      <c r="AH68" s="98">
        <f t="shared" si="279"/>
        <v>8220</v>
      </c>
      <c r="AI68" s="98">
        <f t="shared" si="279"/>
        <v>8230</v>
      </c>
      <c r="AJ68" s="98">
        <f t="shared" si="279"/>
        <v>8230</v>
      </c>
      <c r="AK68" s="98">
        <f t="shared" si="279"/>
        <v>8230</v>
      </c>
      <c r="AL68" s="98">
        <f t="shared" si="279"/>
        <v>8230</v>
      </c>
      <c r="AM68" s="98">
        <f t="shared" si="279"/>
        <v>8230</v>
      </c>
      <c r="AO68" s="98">
        <f>SUM(AB68:AD68)</f>
        <v>24010</v>
      </c>
      <c r="AP68" s="98">
        <f>SUM(AE68:AG68)</f>
        <v>24590</v>
      </c>
      <c r="AQ68" s="98">
        <f>SUM(AH68:AJ68)</f>
        <v>24680</v>
      </c>
      <c r="AR68" s="98">
        <f>SUM(AK68:AM68)</f>
        <v>24690</v>
      </c>
      <c r="AS68" s="98"/>
      <c r="AT68" s="98">
        <f>SUM(AB68:AM68)</f>
        <v>97970</v>
      </c>
      <c r="AW68" s="98">
        <f>MROUND(AW63*AW66,10)</f>
        <v>8320</v>
      </c>
      <c r="AX68" s="98">
        <f t="shared" ref="AX68:BH68" si="280">MROUND(AX63*AX66,10)</f>
        <v>8410</v>
      </c>
      <c r="AY68" s="98">
        <f t="shared" si="280"/>
        <v>8500</v>
      </c>
      <c r="AZ68" s="98">
        <f t="shared" si="280"/>
        <v>8590</v>
      </c>
      <c r="BA68" s="98">
        <f t="shared" si="280"/>
        <v>8680</v>
      </c>
      <c r="BB68" s="98">
        <f t="shared" si="280"/>
        <v>8770</v>
      </c>
      <c r="BC68" s="98">
        <f t="shared" si="280"/>
        <v>8860</v>
      </c>
      <c r="BD68" s="98">
        <f t="shared" si="280"/>
        <v>8950</v>
      </c>
      <c r="BE68" s="98">
        <f t="shared" si="280"/>
        <v>9040</v>
      </c>
      <c r="BF68" s="98">
        <f t="shared" si="280"/>
        <v>9130</v>
      </c>
      <c r="BG68" s="98">
        <f t="shared" si="280"/>
        <v>9220</v>
      </c>
      <c r="BH68" s="98">
        <f t="shared" si="280"/>
        <v>9310</v>
      </c>
      <c r="BJ68" s="98">
        <f>SUM(AW68:AY68)</f>
        <v>25230</v>
      </c>
      <c r="BK68" s="98">
        <f>SUM(AZ68:BB68)</f>
        <v>26040</v>
      </c>
      <c r="BL68" s="98">
        <f>SUM(BC68:BE68)</f>
        <v>26850</v>
      </c>
      <c r="BM68" s="98">
        <f>SUM(BF68:BH68)</f>
        <v>27660</v>
      </c>
      <c r="BN68" s="98"/>
      <c r="BO68" s="98">
        <f>SUM(AW68:BH68)</f>
        <v>105780</v>
      </c>
    </row>
    <row r="69" spans="2:67" ht="18" customHeight="1" x14ac:dyDescent="0.25">
      <c r="C69" s="114"/>
      <c r="D69" s="114"/>
      <c r="E69" s="118" t="s">
        <v>5</v>
      </c>
      <c r="G69" s="124"/>
      <c r="H69" s="124"/>
      <c r="I69" s="124"/>
      <c r="J69" s="124"/>
      <c r="K69" s="124"/>
      <c r="L69" s="124"/>
      <c r="M69" s="124"/>
      <c r="N69" s="124"/>
      <c r="O69" s="124"/>
      <c r="P69" s="124"/>
      <c r="Q69" s="124"/>
      <c r="R69" s="124"/>
      <c r="T69" s="124"/>
      <c r="U69" s="124"/>
      <c r="V69" s="124"/>
      <c r="W69" s="124"/>
      <c r="Y69" s="124"/>
      <c r="AB69" s="123">
        <f>(AB68/G68)-1</f>
        <v>0.10939691444600275</v>
      </c>
      <c r="AC69" s="123">
        <f t="shared" ref="AC69" si="281">(AC68/H68)-1</f>
        <v>0.15561959654178681</v>
      </c>
      <c r="AD69" s="123">
        <f t="shared" ref="AD69" si="282">(AD68/I68)-1</f>
        <v>0.10533515731874155</v>
      </c>
      <c r="AE69" s="123">
        <f t="shared" ref="AE69" si="283">(AE68/J68)-1</f>
        <v>0.1099050203527816</v>
      </c>
      <c r="AF69" s="123">
        <f t="shared" ref="AF69" si="284">(AF68/K68)-1</f>
        <v>0.12175102599179199</v>
      </c>
      <c r="AG69" s="123">
        <f t="shared" ref="AG69" si="285">(AG68/L68)-1</f>
        <v>9.6128170894526077E-2</v>
      </c>
      <c r="AH69" s="123">
        <f t="shared" ref="AH69" si="286">(AH68/M68)-1</f>
        <v>0.12757201646090532</v>
      </c>
      <c r="AI69" s="123">
        <f t="shared" ref="AI69" si="287">(AI68/N68)-1</f>
        <v>8.4321475625823483E-2</v>
      </c>
      <c r="AJ69" s="123">
        <f t="shared" ref="AJ69" si="288">(AJ68/O68)-1</f>
        <v>7.7225130890052451E-2</v>
      </c>
      <c r="AK69" s="123">
        <f t="shared" ref="AK69" si="289">(AK68/P68)-1</f>
        <v>9.2961487383798058E-2</v>
      </c>
      <c r="AL69" s="123">
        <f t="shared" ref="AL69" si="290">(AL68/Q68)-1</f>
        <v>2.6184538653366562E-2</v>
      </c>
      <c r="AM69" s="123">
        <f t="shared" ref="AM69" si="291">(AM68/R68)-1</f>
        <v>5.5128205128205154E-2</v>
      </c>
      <c r="AN69" s="123"/>
      <c r="AO69" s="123">
        <f t="shared" ref="AO69:AR69" si="292">(AO68/T68)-1</f>
        <v>0.12301216089803546</v>
      </c>
      <c r="AP69" s="123">
        <f t="shared" si="292"/>
        <v>0.10915651781686964</v>
      </c>
      <c r="AQ69" s="123">
        <f t="shared" si="292"/>
        <v>9.5914742451154611E-2</v>
      </c>
      <c r="AR69" s="123">
        <f t="shared" si="292"/>
        <v>5.7387580299785856E-2</v>
      </c>
      <c r="AS69" s="123"/>
      <c r="AT69" s="123">
        <f t="shared" ref="AT69" si="293">(AT68/Y68)-1</f>
        <v>9.5616193245358971E-2</v>
      </c>
      <c r="AW69" s="124">
        <f>(AW68/AB68)-1</f>
        <v>5.1833122629582729E-2</v>
      </c>
      <c r="AX69" s="124">
        <f t="shared" ref="AX69" si="294">(AX68/AC68)-1</f>
        <v>4.8628428927680822E-2</v>
      </c>
      <c r="AY69" s="124">
        <f t="shared" ref="AY69" si="295">(AY68/AD68)-1</f>
        <v>5.1980198019802026E-2</v>
      </c>
      <c r="AZ69" s="124">
        <f t="shared" ref="AZ69" si="296">(AZ68/AE68)-1</f>
        <v>5.0122249388752982E-2</v>
      </c>
      <c r="BA69" s="124">
        <f t="shared" ref="BA69" si="297">(BA68/AF68)-1</f>
        <v>5.8536585365853711E-2</v>
      </c>
      <c r="BB69" s="124">
        <f t="shared" ref="BB69" si="298">(BB68/AG68)-1</f>
        <v>6.8209500609013318E-2</v>
      </c>
      <c r="BC69" s="124">
        <f t="shared" ref="BC69" si="299">(BC68/AH68)-1</f>
        <v>7.7858880778588713E-2</v>
      </c>
      <c r="BD69" s="124">
        <f t="shared" ref="BD69" si="300">(BD68/AI68)-1</f>
        <v>8.7484811664641615E-2</v>
      </c>
      <c r="BE69" s="124">
        <f t="shared" ref="BE69" si="301">(BE68/AJ68)-1</f>
        <v>9.8420413122721762E-2</v>
      </c>
      <c r="BF69" s="124">
        <f t="shared" ref="BF69" si="302">(BF68/AK68)-1</f>
        <v>0.10935601458080191</v>
      </c>
      <c r="BG69" s="124">
        <f t="shared" ref="BG69" si="303">(BG68/AL68)-1</f>
        <v>0.12029161603888205</v>
      </c>
      <c r="BH69" s="124">
        <f t="shared" ref="BH69" si="304">(BH68/AM68)-1</f>
        <v>0.13122721749696242</v>
      </c>
      <c r="BJ69" s="123">
        <f t="shared" ref="BJ69:BM69" si="305">(BJ68/AO68)-1</f>
        <v>5.081216159933355E-2</v>
      </c>
      <c r="BK69" s="123">
        <f t="shared" si="305"/>
        <v>5.8967059780398623E-2</v>
      </c>
      <c r="BL69" s="123">
        <f t="shared" si="305"/>
        <v>8.7925445705024252E-2</v>
      </c>
      <c r="BM69" s="123">
        <f t="shared" si="305"/>
        <v>0.12029161603888205</v>
      </c>
      <c r="BN69" s="123"/>
      <c r="BO69" s="123">
        <f t="shared" ref="BO69" si="306">(BO68/AT68)-1</f>
        <v>7.9718281106461175E-2</v>
      </c>
    </row>
    <row r="70" spans="2:67" ht="18" customHeight="1" x14ac:dyDescent="0.25">
      <c r="C70" s="114"/>
      <c r="D70" s="114"/>
      <c r="E70" s="114"/>
    </row>
    <row r="71" spans="2:67" ht="18" customHeight="1" x14ac:dyDescent="0.25">
      <c r="C71" s="114"/>
      <c r="D71" s="114"/>
      <c r="E71" s="114"/>
    </row>
    <row r="72" spans="2:67" ht="18" customHeight="1" x14ac:dyDescent="0.25">
      <c r="B72" s="141" t="s">
        <v>258</v>
      </c>
      <c r="C72" s="114"/>
      <c r="D72" s="114"/>
      <c r="E72" s="114"/>
    </row>
    <row r="73" spans="2:67" ht="18" customHeight="1" x14ac:dyDescent="0.25">
      <c r="C73" s="113" t="str">
        <f>$D$29</f>
        <v>Budget Price Projections</v>
      </c>
      <c r="D73" s="114"/>
      <c r="E73" s="114"/>
    </row>
    <row r="74" spans="2:67" ht="18" customHeight="1" x14ac:dyDescent="0.25">
      <c r="C74" s="114"/>
      <c r="D74" s="114" t="s">
        <v>245</v>
      </c>
      <c r="E74" s="114"/>
      <c r="G74" s="128">
        <f>G77*1000/G$7</f>
        <v>615.61</v>
      </c>
      <c r="H74" s="128">
        <f t="shared" ref="H74:Y74" si="307">H77*1000/H$7</f>
        <v>614.89</v>
      </c>
      <c r="I74" s="128">
        <f t="shared" si="307"/>
        <v>613.62</v>
      </c>
      <c r="J74" s="128">
        <f t="shared" si="307"/>
        <v>614.61999999999989</v>
      </c>
      <c r="K74" s="128">
        <f t="shared" si="307"/>
        <v>614.37</v>
      </c>
      <c r="L74" s="128">
        <f t="shared" si="307"/>
        <v>614.73</v>
      </c>
      <c r="M74" s="128">
        <f t="shared" si="307"/>
        <v>615.1400000000001</v>
      </c>
      <c r="N74" s="128">
        <f t="shared" si="307"/>
        <v>615</v>
      </c>
      <c r="O74" s="128">
        <f t="shared" si="307"/>
        <v>615.35</v>
      </c>
      <c r="P74" s="128">
        <f t="shared" si="307"/>
        <v>615.94000000000005</v>
      </c>
      <c r="Q74" s="128">
        <f t="shared" si="307"/>
        <v>615.04</v>
      </c>
      <c r="R74" s="128">
        <f t="shared" si="307"/>
        <v>615.25</v>
      </c>
      <c r="S74" s="128"/>
      <c r="T74" s="128">
        <f t="shared" si="307"/>
        <v>614.69588868101027</v>
      </c>
      <c r="U74" s="128">
        <f t="shared" si="307"/>
        <v>614.57473161930534</v>
      </c>
      <c r="V74" s="128">
        <f t="shared" si="307"/>
        <v>615.16405861456485</v>
      </c>
      <c r="W74" s="128">
        <f t="shared" si="307"/>
        <v>615.40038543897208</v>
      </c>
      <c r="X74" s="128"/>
      <c r="Y74" s="128">
        <f t="shared" si="307"/>
        <v>614.96771974949672</v>
      </c>
      <c r="AB74" s="129">
        <v>650</v>
      </c>
      <c r="AC74" s="129">
        <v>650</v>
      </c>
      <c r="AD74" s="129">
        <v>650</v>
      </c>
      <c r="AE74" s="129">
        <v>650</v>
      </c>
      <c r="AF74" s="129">
        <v>650</v>
      </c>
      <c r="AG74" s="129">
        <v>650</v>
      </c>
      <c r="AH74" s="129">
        <v>650</v>
      </c>
      <c r="AI74" s="129">
        <v>650</v>
      </c>
      <c r="AJ74" s="129">
        <v>650</v>
      </c>
      <c r="AK74" s="129">
        <v>650</v>
      </c>
      <c r="AL74" s="129">
        <v>650</v>
      </c>
      <c r="AM74" s="129">
        <v>650</v>
      </c>
      <c r="AO74" s="128">
        <f>AO77*1000/AO$7</f>
        <v>650</v>
      </c>
      <c r="AP74" s="128">
        <f t="shared" ref="AP74:AT74" si="308">AP77*1000/AP$7</f>
        <v>650</v>
      </c>
      <c r="AQ74" s="128">
        <f t="shared" si="308"/>
        <v>650</v>
      </c>
      <c r="AR74" s="128">
        <f t="shared" si="308"/>
        <v>650</v>
      </c>
      <c r="AS74" s="128"/>
      <c r="AT74" s="128">
        <f t="shared" si="308"/>
        <v>650</v>
      </c>
      <c r="AW74" s="129">
        <v>690</v>
      </c>
      <c r="AX74" s="129">
        <v>690</v>
      </c>
      <c r="AY74" s="129">
        <v>690</v>
      </c>
      <c r="AZ74" s="129">
        <v>690</v>
      </c>
      <c r="BA74" s="129">
        <v>690</v>
      </c>
      <c r="BB74" s="129">
        <v>690</v>
      </c>
      <c r="BC74" s="129">
        <v>690</v>
      </c>
      <c r="BD74" s="129">
        <v>690</v>
      </c>
      <c r="BE74" s="129">
        <v>690</v>
      </c>
      <c r="BF74" s="129">
        <v>690</v>
      </c>
      <c r="BG74" s="129">
        <v>690</v>
      </c>
      <c r="BH74" s="129">
        <v>690</v>
      </c>
      <c r="BJ74" s="128">
        <f>BJ77*1000/BJ$7</f>
        <v>690</v>
      </c>
      <c r="BK74" s="128">
        <f t="shared" ref="BK74:BO74" si="309">BK77*1000/BK$7</f>
        <v>690</v>
      </c>
      <c r="BL74" s="128">
        <f t="shared" si="309"/>
        <v>690</v>
      </c>
      <c r="BM74" s="128">
        <f t="shared" si="309"/>
        <v>690</v>
      </c>
      <c r="BN74" s="128"/>
      <c r="BO74" s="128">
        <f t="shared" si="309"/>
        <v>690</v>
      </c>
    </row>
    <row r="75" spans="2:67" ht="18" customHeight="1" x14ac:dyDescent="0.25">
      <c r="C75" s="114"/>
      <c r="D75" s="114"/>
      <c r="E75" s="118" t="s">
        <v>6</v>
      </c>
      <c r="G75" s="128"/>
      <c r="H75" s="128">
        <f>H74-G74</f>
        <v>-0.72000000000002728</v>
      </c>
      <c r="I75" s="128">
        <f t="shared" ref="I75:R75" si="310">I74-H74</f>
        <v>-1.2699999999999818</v>
      </c>
      <c r="J75" s="128">
        <f t="shared" si="310"/>
        <v>0.99999999999988631</v>
      </c>
      <c r="K75" s="128">
        <f t="shared" si="310"/>
        <v>-0.24999999999988631</v>
      </c>
      <c r="L75" s="128">
        <f t="shared" si="310"/>
        <v>0.36000000000001364</v>
      </c>
      <c r="M75" s="128">
        <f t="shared" si="310"/>
        <v>0.41000000000008185</v>
      </c>
      <c r="N75" s="128">
        <f t="shared" si="310"/>
        <v>-0.14000000000010004</v>
      </c>
      <c r="O75" s="128">
        <f t="shared" si="310"/>
        <v>0.35000000000002274</v>
      </c>
      <c r="P75" s="128">
        <f t="shared" si="310"/>
        <v>0.59000000000003183</v>
      </c>
      <c r="Q75" s="128">
        <f t="shared" si="310"/>
        <v>-0.90000000000009095</v>
      </c>
      <c r="R75" s="128">
        <f t="shared" si="310"/>
        <v>0.21000000000003638</v>
      </c>
      <c r="S75" s="128"/>
      <c r="T75" s="128"/>
      <c r="U75" s="128"/>
      <c r="V75" s="128"/>
      <c r="W75" s="128"/>
      <c r="X75" s="128"/>
      <c r="Y75" s="128"/>
      <c r="AB75" s="130">
        <f>AB74-R74</f>
        <v>34.75</v>
      </c>
      <c r="AC75" s="128">
        <f>AC74-AB74</f>
        <v>0</v>
      </c>
      <c r="AD75" s="128">
        <f t="shared" ref="AD75" si="311">AD74-AC74</f>
        <v>0</v>
      </c>
      <c r="AE75" s="128">
        <f t="shared" ref="AE75:AM75" si="312">AE74-AD74</f>
        <v>0</v>
      </c>
      <c r="AF75" s="128">
        <f t="shared" si="312"/>
        <v>0</v>
      </c>
      <c r="AG75" s="128">
        <f t="shared" si="312"/>
        <v>0</v>
      </c>
      <c r="AH75" s="128">
        <f t="shared" si="312"/>
        <v>0</v>
      </c>
      <c r="AI75" s="128">
        <f t="shared" si="312"/>
        <v>0</v>
      </c>
      <c r="AJ75" s="128">
        <f t="shared" si="312"/>
        <v>0</v>
      </c>
      <c r="AK75" s="128">
        <f t="shared" si="312"/>
        <v>0</v>
      </c>
      <c r="AL75" s="128">
        <f t="shared" si="312"/>
        <v>0</v>
      </c>
      <c r="AM75" s="128">
        <f t="shared" si="312"/>
        <v>0</v>
      </c>
      <c r="AO75" s="128"/>
      <c r="AP75" s="128"/>
      <c r="AQ75" s="128"/>
      <c r="AR75" s="128"/>
      <c r="AS75" s="128"/>
      <c r="AT75" s="128"/>
      <c r="AW75" s="130">
        <f>AW74-AM74</f>
        <v>40</v>
      </c>
      <c r="AX75" s="128">
        <f>AX74-AW74</f>
        <v>0</v>
      </c>
      <c r="AY75" s="128">
        <f t="shared" ref="AY75:BH75" si="313">AY74-AX74</f>
        <v>0</v>
      </c>
      <c r="AZ75" s="128">
        <f t="shared" si="313"/>
        <v>0</v>
      </c>
      <c r="BA75" s="128">
        <f t="shared" si="313"/>
        <v>0</v>
      </c>
      <c r="BB75" s="128">
        <f t="shared" si="313"/>
        <v>0</v>
      </c>
      <c r="BC75" s="128">
        <f t="shared" si="313"/>
        <v>0</v>
      </c>
      <c r="BD75" s="128">
        <f t="shared" si="313"/>
        <v>0</v>
      </c>
      <c r="BE75" s="128">
        <f t="shared" si="313"/>
        <v>0</v>
      </c>
      <c r="BF75" s="128">
        <f t="shared" si="313"/>
        <v>0</v>
      </c>
      <c r="BG75" s="128">
        <f t="shared" si="313"/>
        <v>0</v>
      </c>
      <c r="BH75" s="128">
        <f t="shared" si="313"/>
        <v>0</v>
      </c>
      <c r="BJ75" s="128"/>
      <c r="BK75" s="128"/>
      <c r="BL75" s="128"/>
      <c r="BM75" s="128"/>
      <c r="BN75" s="128"/>
      <c r="BO75" s="128"/>
    </row>
    <row r="76" spans="2:67" ht="18" customHeight="1" x14ac:dyDescent="0.25">
      <c r="C76" s="114"/>
      <c r="D76" s="114"/>
      <c r="E76" s="118" t="s">
        <v>5</v>
      </c>
      <c r="G76" s="124"/>
      <c r="H76" s="124"/>
      <c r="I76" s="124"/>
      <c r="J76" s="124"/>
      <c r="K76" s="124"/>
      <c r="L76" s="124"/>
      <c r="M76" s="124"/>
      <c r="N76" s="124"/>
      <c r="O76" s="124"/>
      <c r="P76" s="124"/>
      <c r="Q76" s="124"/>
      <c r="R76" s="124"/>
      <c r="T76" s="124"/>
      <c r="U76" s="124"/>
      <c r="V76" s="124"/>
      <c r="W76" s="124"/>
      <c r="Y76" s="124"/>
      <c r="AB76" s="123">
        <f>(AB74/G74)-1</f>
        <v>5.5863290070011784E-2</v>
      </c>
      <c r="AC76" s="123">
        <f t="shared" ref="AC76:AD76" si="314">(AC74/H74)-1</f>
        <v>5.7099643838735448E-2</v>
      </c>
      <c r="AD76" s="123">
        <f t="shared" si="314"/>
        <v>5.9287506926110511E-2</v>
      </c>
      <c r="AE76" s="123">
        <f t="shared" ref="AE76:AM76" si="315">(AE74/J74)-1</f>
        <v>5.7564023298949163E-2</v>
      </c>
      <c r="AF76" s="123">
        <f t="shared" si="315"/>
        <v>5.7994368214593806E-2</v>
      </c>
      <c r="AG76" s="123">
        <f t="shared" si="315"/>
        <v>5.7374782424804316E-2</v>
      </c>
      <c r="AH76" s="123">
        <f t="shared" si="315"/>
        <v>5.6670026335468249E-2</v>
      </c>
      <c r="AI76" s="123">
        <f t="shared" si="315"/>
        <v>5.6910569105691033E-2</v>
      </c>
      <c r="AJ76" s="123">
        <f t="shared" si="315"/>
        <v>5.6309417404728945E-2</v>
      </c>
      <c r="AK76" s="123">
        <f t="shared" si="315"/>
        <v>5.5297593921485699E-2</v>
      </c>
      <c r="AL76" s="123">
        <f t="shared" si="315"/>
        <v>5.6841831425598288E-2</v>
      </c>
      <c r="AM76" s="123">
        <f t="shared" si="315"/>
        <v>5.6481105241771745E-2</v>
      </c>
      <c r="AN76" s="123"/>
      <c r="AO76" s="123">
        <f t="shared" ref="AO76:AR76" si="316">(AO74/T74)-1</f>
        <v>5.743345932367272E-2</v>
      </c>
      <c r="AP76" s="123">
        <f t="shared" si="316"/>
        <v>5.7641921410199748E-2</v>
      </c>
      <c r="AQ76" s="123">
        <f t="shared" si="316"/>
        <v>5.6628700746741423E-2</v>
      </c>
      <c r="AR76" s="123">
        <f t="shared" si="316"/>
        <v>5.622293287377067E-2</v>
      </c>
      <c r="AS76" s="123"/>
      <c r="AT76" s="123">
        <f t="shared" ref="AT76" si="317">(AT74/Y74)-1</f>
        <v>5.6966047363873784E-2</v>
      </c>
      <c r="AW76" s="124">
        <f>(AW74/AB74)-1</f>
        <v>6.1538461538461542E-2</v>
      </c>
      <c r="AX76" s="124">
        <f t="shared" ref="AX76:BH76" si="318">(AX74/AC74)-1</f>
        <v>6.1538461538461542E-2</v>
      </c>
      <c r="AY76" s="124">
        <f t="shared" si="318"/>
        <v>6.1538461538461542E-2</v>
      </c>
      <c r="AZ76" s="124">
        <f t="shared" si="318"/>
        <v>6.1538461538461542E-2</v>
      </c>
      <c r="BA76" s="124">
        <f t="shared" si="318"/>
        <v>6.1538461538461542E-2</v>
      </c>
      <c r="BB76" s="124">
        <f t="shared" si="318"/>
        <v>6.1538461538461542E-2</v>
      </c>
      <c r="BC76" s="124">
        <f t="shared" si="318"/>
        <v>6.1538461538461542E-2</v>
      </c>
      <c r="BD76" s="124">
        <f t="shared" si="318"/>
        <v>6.1538461538461542E-2</v>
      </c>
      <c r="BE76" s="124">
        <f t="shared" si="318"/>
        <v>6.1538461538461542E-2</v>
      </c>
      <c r="BF76" s="124">
        <f t="shared" si="318"/>
        <v>6.1538461538461542E-2</v>
      </c>
      <c r="BG76" s="124">
        <f t="shared" si="318"/>
        <v>6.1538461538461542E-2</v>
      </c>
      <c r="BH76" s="124">
        <f t="shared" si="318"/>
        <v>6.1538461538461542E-2</v>
      </c>
      <c r="BJ76" s="123">
        <f t="shared" ref="BJ76:BM76" si="319">(BJ74/AO74)-1</f>
        <v>6.1538461538461542E-2</v>
      </c>
      <c r="BK76" s="123">
        <f t="shared" si="319"/>
        <v>6.1538461538461542E-2</v>
      </c>
      <c r="BL76" s="123">
        <f t="shared" si="319"/>
        <v>6.1538461538461542E-2</v>
      </c>
      <c r="BM76" s="123">
        <f t="shared" si="319"/>
        <v>6.1538461538461542E-2</v>
      </c>
      <c r="BN76" s="123"/>
      <c r="BO76" s="123">
        <f t="shared" ref="BO76" si="320">(BO74/AT74)-1</f>
        <v>6.1538461538461542E-2</v>
      </c>
    </row>
    <row r="77" spans="2:67" ht="18" customHeight="1" x14ac:dyDescent="0.25">
      <c r="C77" s="114"/>
      <c r="D77" s="114" t="s">
        <v>15</v>
      </c>
      <c r="E77" s="114"/>
      <c r="G77" s="115">
        <v>4389.2992999999997</v>
      </c>
      <c r="H77" s="115">
        <v>4267.3365999999996</v>
      </c>
      <c r="I77" s="115">
        <v>4485.5622000000003</v>
      </c>
      <c r="J77" s="115">
        <v>4529.7493999999997</v>
      </c>
      <c r="K77" s="115">
        <v>4491.0447000000004</v>
      </c>
      <c r="L77" s="115">
        <v>4604.3276999999998</v>
      </c>
      <c r="M77" s="115">
        <v>4484.3706000000002</v>
      </c>
      <c r="N77" s="115">
        <v>4667.8500000000004</v>
      </c>
      <c r="O77" s="115">
        <v>4701.2740000000003</v>
      </c>
      <c r="P77" s="115">
        <v>4638.0281999999997</v>
      </c>
      <c r="Q77" s="115">
        <v>4932.6207999999997</v>
      </c>
      <c r="R77" s="115">
        <v>4798.95</v>
      </c>
      <c r="T77" s="98">
        <f>SUM(G77:I77)</f>
        <v>13142.1981</v>
      </c>
      <c r="U77" s="98">
        <f>SUM(J77:L77)</f>
        <v>13625.121799999999</v>
      </c>
      <c r="V77" s="98">
        <f>SUM(M77:O77)</f>
        <v>13853.494600000002</v>
      </c>
      <c r="W77" s="98">
        <f>SUM(P77:R77)</f>
        <v>14369.598999999998</v>
      </c>
      <c r="X77" s="98"/>
      <c r="Y77" s="98">
        <f>SUM(G77:R77)</f>
        <v>54990.413499999995</v>
      </c>
      <c r="AB77" s="98">
        <f>AB$7*AB74/1000</f>
        <v>5141.5</v>
      </c>
      <c r="AC77" s="98">
        <f t="shared" ref="AC77:AD77" si="321">AC$7*AC74/1000</f>
        <v>5213</v>
      </c>
      <c r="AD77" s="98">
        <f t="shared" si="321"/>
        <v>5252</v>
      </c>
      <c r="AE77" s="98">
        <f t="shared" ref="AE77:AM77" si="322">AE$7*AE74/1000</f>
        <v>5317</v>
      </c>
      <c r="AF77" s="98">
        <f t="shared" si="322"/>
        <v>5362.5</v>
      </c>
      <c r="AG77" s="98">
        <f t="shared" si="322"/>
        <v>5401.5</v>
      </c>
      <c r="AH77" s="98">
        <f t="shared" si="322"/>
        <v>5447</v>
      </c>
      <c r="AI77" s="98">
        <f t="shared" si="322"/>
        <v>5486</v>
      </c>
      <c r="AJ77" s="98">
        <f t="shared" si="322"/>
        <v>5531.5</v>
      </c>
      <c r="AK77" s="98">
        <f t="shared" si="322"/>
        <v>5570.5</v>
      </c>
      <c r="AL77" s="98">
        <f t="shared" si="322"/>
        <v>5609.5</v>
      </c>
      <c r="AM77" s="98">
        <f t="shared" si="322"/>
        <v>5642</v>
      </c>
      <c r="AO77" s="98">
        <f>SUM(AB77:AD77)</f>
        <v>15606.5</v>
      </c>
      <c r="AP77" s="98">
        <f>SUM(AE77:AG77)</f>
        <v>16081</v>
      </c>
      <c r="AQ77" s="98">
        <f>SUM(AH77:AJ77)</f>
        <v>16464.5</v>
      </c>
      <c r="AR77" s="98">
        <f>SUM(AK77:AM77)</f>
        <v>16822</v>
      </c>
      <c r="AS77" s="98"/>
      <c r="AT77" s="98">
        <f>SUM(AB77:AM77)</f>
        <v>64974</v>
      </c>
      <c r="AW77" s="98">
        <f>AW$7*AW74/1000</f>
        <v>6058.2</v>
      </c>
      <c r="AX77" s="98">
        <f t="shared" ref="AX77:BH77" si="323">AX$7*AX74/1000</f>
        <v>6120.3</v>
      </c>
      <c r="AY77" s="98">
        <f t="shared" si="323"/>
        <v>6189.3</v>
      </c>
      <c r="AZ77" s="98">
        <f t="shared" si="323"/>
        <v>6251.4</v>
      </c>
      <c r="BA77" s="98">
        <f t="shared" si="323"/>
        <v>6320.4</v>
      </c>
      <c r="BB77" s="98">
        <f t="shared" si="323"/>
        <v>6382.5</v>
      </c>
      <c r="BC77" s="98">
        <f t="shared" si="323"/>
        <v>6451.5</v>
      </c>
      <c r="BD77" s="98">
        <f t="shared" si="323"/>
        <v>6513.6</v>
      </c>
      <c r="BE77" s="98">
        <f t="shared" si="323"/>
        <v>6582.6</v>
      </c>
      <c r="BF77" s="98">
        <f t="shared" si="323"/>
        <v>6644.7</v>
      </c>
      <c r="BG77" s="98">
        <f t="shared" si="323"/>
        <v>6713.7</v>
      </c>
      <c r="BH77" s="98">
        <f t="shared" si="323"/>
        <v>6775.8</v>
      </c>
      <c r="BJ77" s="98">
        <f>SUM(AW77:AY77)</f>
        <v>18367.8</v>
      </c>
      <c r="BK77" s="98">
        <f>SUM(AZ77:BB77)</f>
        <v>18954.3</v>
      </c>
      <c r="BL77" s="98">
        <f>SUM(BC77:BE77)</f>
        <v>19547.7</v>
      </c>
      <c r="BM77" s="98">
        <f>SUM(BF77:BH77)</f>
        <v>20134.2</v>
      </c>
      <c r="BN77" s="98"/>
      <c r="BO77" s="98">
        <f>SUM(AW77:BH77)</f>
        <v>77004</v>
      </c>
    </row>
    <row r="78" spans="2:67" ht="18" customHeight="1" x14ac:dyDescent="0.25">
      <c r="C78" s="114"/>
      <c r="D78" s="114"/>
      <c r="E78" s="118" t="s">
        <v>5</v>
      </c>
      <c r="G78" s="124"/>
      <c r="H78" s="124"/>
      <c r="I78" s="124"/>
      <c r="J78" s="124"/>
      <c r="K78" s="124"/>
      <c r="L78" s="124"/>
      <c r="M78" s="124"/>
      <c r="N78" s="124"/>
      <c r="O78" s="124"/>
      <c r="P78" s="124"/>
      <c r="Q78" s="124"/>
      <c r="R78" s="124"/>
      <c r="T78" s="124"/>
      <c r="U78" s="124"/>
      <c r="V78" s="124"/>
      <c r="W78" s="124"/>
      <c r="Y78" s="124"/>
      <c r="AB78" s="123">
        <f>(AB77/G77)-1</f>
        <v>0.17137147608047609</v>
      </c>
      <c r="AC78" s="123">
        <f t="shared" ref="AC78:AD78" si="324">(AC77/H77)-1</f>
        <v>0.22160506391738588</v>
      </c>
      <c r="AD78" s="123">
        <f t="shared" si="324"/>
        <v>0.17086772311394993</v>
      </c>
      <c r="AE78" s="123">
        <f t="shared" ref="AE78:AM78" si="325">(AE77/J77)-1</f>
        <v>0.17379561880398953</v>
      </c>
      <c r="AF78" s="123">
        <f t="shared" si="325"/>
        <v>0.19404289162385746</v>
      </c>
      <c r="AG78" s="123">
        <f t="shared" si="325"/>
        <v>0.17313543951270027</v>
      </c>
      <c r="AH78" s="123">
        <f t="shared" si="325"/>
        <v>0.21466321271484556</v>
      </c>
      <c r="AI78" s="123">
        <f t="shared" si="325"/>
        <v>0.17527341281317943</v>
      </c>
      <c r="AJ78" s="123">
        <f t="shared" si="325"/>
        <v>0.17659596100971764</v>
      </c>
      <c r="AK78" s="123">
        <f t="shared" si="325"/>
        <v>0.20104918723866327</v>
      </c>
      <c r="AL78" s="123">
        <f t="shared" si="325"/>
        <v>0.13722506299288217</v>
      </c>
      <c r="AM78" s="123">
        <f t="shared" si="325"/>
        <v>0.17567384532033059</v>
      </c>
      <c r="AN78" s="123"/>
      <c r="AO78" s="123">
        <f t="shared" ref="AO78:AR78" si="326">(AO77/T77)-1</f>
        <v>0.1875106341609627</v>
      </c>
      <c r="AP78" s="123">
        <f t="shared" si="326"/>
        <v>0.18024632998143186</v>
      </c>
      <c r="AQ78" s="123">
        <f t="shared" si="326"/>
        <v>0.18847269049355941</v>
      </c>
      <c r="AR78" s="123">
        <f t="shared" si="326"/>
        <v>0.17066593159628196</v>
      </c>
      <c r="AS78" s="123"/>
      <c r="AT78" s="123">
        <f t="shared" ref="AT78" si="327">(AT77/Y77)-1</f>
        <v>0.18155139895429229</v>
      </c>
      <c r="AW78" s="124">
        <f>(AW77/AB77)-1</f>
        <v>0.17829427209958171</v>
      </c>
      <c r="AX78" s="124">
        <f t="shared" ref="AX78:BH78" si="328">(AX77/AC77)-1</f>
        <v>0.17404565509303671</v>
      </c>
      <c r="AY78" s="124">
        <f t="shared" si="328"/>
        <v>0.17846534653465351</v>
      </c>
      <c r="AZ78" s="124">
        <f t="shared" si="328"/>
        <v>0.17573819823208559</v>
      </c>
      <c r="BA78" s="124">
        <f t="shared" si="328"/>
        <v>0.17862937062937045</v>
      </c>
      <c r="BB78" s="124">
        <f t="shared" si="328"/>
        <v>0.18161621771730085</v>
      </c>
      <c r="BC78" s="124">
        <f t="shared" si="328"/>
        <v>0.18441343859004955</v>
      </c>
      <c r="BD78" s="124">
        <f t="shared" si="328"/>
        <v>0.18731316077287641</v>
      </c>
      <c r="BE78" s="124">
        <f t="shared" si="328"/>
        <v>0.19002079002078998</v>
      </c>
      <c r="BF78" s="124">
        <f t="shared" si="328"/>
        <v>0.19283726774975318</v>
      </c>
      <c r="BG78" s="124">
        <f t="shared" si="328"/>
        <v>0.19684463855958634</v>
      </c>
      <c r="BH78" s="124">
        <f t="shared" si="328"/>
        <v>0.20095710740872041</v>
      </c>
      <c r="BJ78" s="123">
        <f t="shared" ref="BJ78:BM78" si="329">(BJ77/AO77)-1</f>
        <v>0.17693268830295072</v>
      </c>
      <c r="BK78" s="123">
        <f t="shared" si="329"/>
        <v>0.17867669921024798</v>
      </c>
      <c r="BL78" s="123">
        <f t="shared" si="329"/>
        <v>0.18726350633180489</v>
      </c>
      <c r="BM78" s="123">
        <f t="shared" si="329"/>
        <v>0.19689692069908449</v>
      </c>
      <c r="BN78" s="123"/>
      <c r="BO78" s="123">
        <f t="shared" ref="BO78" si="330">(BO77/AT77)-1</f>
        <v>0.18515098347031111</v>
      </c>
    </row>
    <row r="79" spans="2:67" ht="18" customHeight="1" x14ac:dyDescent="0.25">
      <c r="C79" s="114"/>
      <c r="D79" s="114"/>
      <c r="E79" s="114"/>
    </row>
    <row r="80" spans="2:67" ht="18" customHeight="1" x14ac:dyDescent="0.25">
      <c r="C80" s="113" t="str">
        <f>$D$30</f>
        <v>April Price Forecast</v>
      </c>
      <c r="D80" s="114"/>
      <c r="E80" s="114"/>
    </row>
    <row r="81" spans="2:67" ht="18" customHeight="1" x14ac:dyDescent="0.25">
      <c r="C81" s="114"/>
      <c r="D81" s="114" t="s">
        <v>245</v>
      </c>
      <c r="E81" s="114"/>
      <c r="G81" s="128">
        <f>G84*1000/G$7</f>
        <v>615.61</v>
      </c>
      <c r="H81" s="128">
        <f t="shared" ref="H81:Y81" si="331">H84*1000/H$7</f>
        <v>614.89</v>
      </c>
      <c r="I81" s="128">
        <f t="shared" si="331"/>
        <v>613.62</v>
      </c>
      <c r="J81" s="128">
        <f t="shared" si="331"/>
        <v>614.61999999999989</v>
      </c>
      <c r="K81" s="128">
        <f t="shared" si="331"/>
        <v>614.37</v>
      </c>
      <c r="L81" s="128">
        <f t="shared" si="331"/>
        <v>614.73</v>
      </c>
      <c r="M81" s="128">
        <f t="shared" si="331"/>
        <v>615.1400000000001</v>
      </c>
      <c r="N81" s="128">
        <f t="shared" si="331"/>
        <v>615</v>
      </c>
      <c r="O81" s="128">
        <f t="shared" si="331"/>
        <v>615.35</v>
      </c>
      <c r="P81" s="128">
        <f t="shared" si="331"/>
        <v>615.94000000000005</v>
      </c>
      <c r="Q81" s="128">
        <f t="shared" si="331"/>
        <v>615.04</v>
      </c>
      <c r="R81" s="128">
        <f t="shared" si="331"/>
        <v>615.25</v>
      </c>
      <c r="S81" s="128"/>
      <c r="T81" s="128">
        <f t="shared" si="331"/>
        <v>614.69588868101027</v>
      </c>
      <c r="U81" s="128">
        <f t="shared" si="331"/>
        <v>614.57473161930534</v>
      </c>
      <c r="V81" s="128">
        <f t="shared" si="331"/>
        <v>615.16405861456485</v>
      </c>
      <c r="W81" s="128">
        <f t="shared" si="331"/>
        <v>615.40038543897208</v>
      </c>
      <c r="X81" s="128"/>
      <c r="Y81" s="128">
        <f t="shared" si="331"/>
        <v>614.96771974949672</v>
      </c>
      <c r="AB81" s="128">
        <f>AB84*1000/AB$7</f>
        <v>652.01</v>
      </c>
      <c r="AC81" s="128">
        <f t="shared" ref="AC81:AD81" si="332">AC84*1000/AC$7</f>
        <v>654.32999999999993</v>
      </c>
      <c r="AD81" s="128">
        <f t="shared" si="332"/>
        <v>648.80999999999995</v>
      </c>
      <c r="AE81" s="129">
        <v>670</v>
      </c>
      <c r="AF81" s="129">
        <v>670</v>
      </c>
      <c r="AG81" s="129">
        <v>670</v>
      </c>
      <c r="AH81" s="129">
        <v>670</v>
      </c>
      <c r="AI81" s="129">
        <v>670</v>
      </c>
      <c r="AJ81" s="129">
        <v>670</v>
      </c>
      <c r="AK81" s="129">
        <v>670</v>
      </c>
      <c r="AL81" s="129">
        <v>670</v>
      </c>
      <c r="AM81" s="129">
        <v>670</v>
      </c>
      <c r="AO81" s="128">
        <f>AO84*1000/AO$7</f>
        <v>651.70805914202413</v>
      </c>
      <c r="AP81" s="128">
        <f t="shared" ref="AP81:AR81" si="333">AP84*1000/AP$7</f>
        <v>670</v>
      </c>
      <c r="AQ81" s="128">
        <f t="shared" si="333"/>
        <v>670.00000000000011</v>
      </c>
      <c r="AR81" s="128">
        <f t="shared" si="333"/>
        <v>670</v>
      </c>
      <c r="AS81" s="128"/>
      <c r="AT81" s="128">
        <f t="shared" ref="AT81" si="334">AT84*1000/AT$7</f>
        <v>665.6063475390157</v>
      </c>
      <c r="AW81" s="129">
        <v>700</v>
      </c>
      <c r="AX81" s="129">
        <v>700</v>
      </c>
      <c r="AY81" s="129">
        <v>700</v>
      </c>
      <c r="AZ81" s="129">
        <v>700</v>
      </c>
      <c r="BA81" s="129">
        <v>700</v>
      </c>
      <c r="BB81" s="129">
        <v>700</v>
      </c>
      <c r="BC81" s="129">
        <v>700</v>
      </c>
      <c r="BD81" s="129">
        <v>700</v>
      </c>
      <c r="BE81" s="129">
        <v>700</v>
      </c>
      <c r="BF81" s="129">
        <v>700</v>
      </c>
      <c r="BG81" s="129">
        <v>700</v>
      </c>
      <c r="BH81" s="129">
        <v>700</v>
      </c>
      <c r="BJ81" s="128">
        <f>BJ84*1000/BJ$7</f>
        <v>700</v>
      </c>
      <c r="BK81" s="128">
        <f t="shared" ref="BK81:BM81" si="335">BK84*1000/BK$7</f>
        <v>700</v>
      </c>
      <c r="BL81" s="128">
        <f t="shared" si="335"/>
        <v>700</v>
      </c>
      <c r="BM81" s="128">
        <f t="shared" si="335"/>
        <v>700</v>
      </c>
      <c r="BN81" s="128"/>
      <c r="BO81" s="128">
        <f t="shared" ref="BO81" si="336">BO84*1000/BO$7</f>
        <v>700</v>
      </c>
    </row>
    <row r="82" spans="2:67" ht="18" customHeight="1" x14ac:dyDescent="0.25">
      <c r="C82" s="114"/>
      <c r="D82" s="114"/>
      <c r="E82" s="118" t="s">
        <v>6</v>
      </c>
      <c r="G82" s="128"/>
      <c r="H82" s="128">
        <f>H81-G81</f>
        <v>-0.72000000000002728</v>
      </c>
      <c r="I82" s="128">
        <f t="shared" ref="I82" si="337">I81-H81</f>
        <v>-1.2699999999999818</v>
      </c>
      <c r="J82" s="128">
        <f t="shared" ref="J82" si="338">J81-I81</f>
        <v>0.99999999999988631</v>
      </c>
      <c r="K82" s="128">
        <f t="shared" ref="K82" si="339">K81-J81</f>
        <v>-0.24999999999988631</v>
      </c>
      <c r="L82" s="128">
        <f t="shared" ref="L82" si="340">L81-K81</f>
        <v>0.36000000000001364</v>
      </c>
      <c r="M82" s="128">
        <f t="shared" ref="M82" si="341">M81-L81</f>
        <v>0.41000000000008185</v>
      </c>
      <c r="N82" s="128">
        <f t="shared" ref="N82" si="342">N81-M81</f>
        <v>-0.14000000000010004</v>
      </c>
      <c r="O82" s="128">
        <f t="shared" ref="O82" si="343">O81-N81</f>
        <v>0.35000000000002274</v>
      </c>
      <c r="P82" s="128">
        <f t="shared" ref="P82" si="344">P81-O81</f>
        <v>0.59000000000003183</v>
      </c>
      <c r="Q82" s="128">
        <f t="shared" ref="Q82" si="345">Q81-P81</f>
        <v>-0.90000000000009095</v>
      </c>
      <c r="R82" s="128">
        <f t="shared" ref="R82" si="346">R81-Q81</f>
        <v>0.21000000000003638</v>
      </c>
      <c r="S82" s="128"/>
      <c r="T82" s="128"/>
      <c r="U82" s="128"/>
      <c r="V82" s="128"/>
      <c r="W82" s="128"/>
      <c r="X82" s="128"/>
      <c r="Y82" s="128"/>
      <c r="AB82" s="130">
        <f>AB81-R81</f>
        <v>36.759999999999991</v>
      </c>
      <c r="AC82" s="131">
        <f t="shared" ref="AC82:AD82" si="347">AC81-AB81</f>
        <v>2.3199999999999363</v>
      </c>
      <c r="AD82" s="131">
        <f t="shared" si="347"/>
        <v>-5.5199999999999818</v>
      </c>
      <c r="AE82" s="131">
        <f t="shared" ref="AE82:AM82" si="348">AE81-AD81</f>
        <v>21.190000000000055</v>
      </c>
      <c r="AF82" s="131">
        <f t="shared" si="348"/>
        <v>0</v>
      </c>
      <c r="AG82" s="131">
        <f t="shared" si="348"/>
        <v>0</v>
      </c>
      <c r="AH82" s="131">
        <f t="shared" si="348"/>
        <v>0</v>
      </c>
      <c r="AI82" s="131">
        <f t="shared" si="348"/>
        <v>0</v>
      </c>
      <c r="AJ82" s="131">
        <f t="shared" si="348"/>
        <v>0</v>
      </c>
      <c r="AK82" s="131">
        <f t="shared" si="348"/>
        <v>0</v>
      </c>
      <c r="AL82" s="131">
        <f t="shared" si="348"/>
        <v>0</v>
      </c>
      <c r="AM82" s="131">
        <f t="shared" si="348"/>
        <v>0</v>
      </c>
      <c r="AO82" s="128"/>
      <c r="AP82" s="128"/>
      <c r="AQ82" s="128"/>
      <c r="AR82" s="128"/>
      <c r="AS82" s="128"/>
      <c r="AT82" s="128"/>
      <c r="AW82" s="130">
        <f>AW81-AM81</f>
        <v>30</v>
      </c>
      <c r="AX82" s="131">
        <f t="shared" ref="AX82:BH82" si="349">AX81-AW81</f>
        <v>0</v>
      </c>
      <c r="AY82" s="131">
        <f t="shared" si="349"/>
        <v>0</v>
      </c>
      <c r="AZ82" s="131">
        <f t="shared" si="349"/>
        <v>0</v>
      </c>
      <c r="BA82" s="131">
        <f t="shared" si="349"/>
        <v>0</v>
      </c>
      <c r="BB82" s="131">
        <f t="shared" si="349"/>
        <v>0</v>
      </c>
      <c r="BC82" s="131">
        <f t="shared" si="349"/>
        <v>0</v>
      </c>
      <c r="BD82" s="131">
        <f t="shared" si="349"/>
        <v>0</v>
      </c>
      <c r="BE82" s="131">
        <f t="shared" si="349"/>
        <v>0</v>
      </c>
      <c r="BF82" s="131">
        <f t="shared" si="349"/>
        <v>0</v>
      </c>
      <c r="BG82" s="131">
        <f t="shared" si="349"/>
        <v>0</v>
      </c>
      <c r="BH82" s="131">
        <f t="shared" si="349"/>
        <v>0</v>
      </c>
      <c r="BJ82" s="128"/>
      <c r="BK82" s="128"/>
      <c r="BL82" s="128"/>
      <c r="BM82" s="128"/>
      <c r="BN82" s="128"/>
      <c r="BO82" s="128"/>
    </row>
    <row r="83" spans="2:67" ht="18" customHeight="1" x14ac:dyDescent="0.25">
      <c r="C83" s="114"/>
      <c r="D83" s="114"/>
      <c r="E83" s="118" t="s">
        <v>5</v>
      </c>
      <c r="G83" s="124"/>
      <c r="H83" s="124"/>
      <c r="I83" s="124"/>
      <c r="J83" s="124"/>
      <c r="K83" s="124"/>
      <c r="L83" s="124"/>
      <c r="M83" s="124"/>
      <c r="N83" s="124"/>
      <c r="O83" s="124"/>
      <c r="P83" s="124"/>
      <c r="Q83" s="124"/>
      <c r="R83" s="124"/>
      <c r="T83" s="124"/>
      <c r="U83" s="124"/>
      <c r="V83" s="124"/>
      <c r="W83" s="124"/>
      <c r="Y83" s="124"/>
      <c r="AB83" s="123">
        <f>(AB81/G81)-1</f>
        <v>5.912834424392055E-2</v>
      </c>
      <c r="AC83" s="123">
        <f t="shared" ref="AC83:AD83" si="350">(AC81/H81)-1</f>
        <v>6.4141553773845672E-2</v>
      </c>
      <c r="AD83" s="123">
        <f t="shared" si="350"/>
        <v>5.7348195951892E-2</v>
      </c>
      <c r="AE83" s="123">
        <f t="shared" ref="AE83:AM83" si="351">(AE81/J81)-1</f>
        <v>9.0104454785070676E-2</v>
      </c>
      <c r="AF83" s="123">
        <f t="shared" si="351"/>
        <v>9.0548041082735065E-2</v>
      </c>
      <c r="AG83" s="123">
        <f t="shared" si="351"/>
        <v>8.9909391114798343E-2</v>
      </c>
      <c r="AH83" s="123">
        <f t="shared" si="351"/>
        <v>8.9182950222713275E-2</v>
      </c>
      <c r="AI83" s="123">
        <f t="shared" si="351"/>
        <v>8.9430894308943021E-2</v>
      </c>
      <c r="AJ83" s="123">
        <f t="shared" si="351"/>
        <v>8.8811245632566704E-2</v>
      </c>
      <c r="AK83" s="123">
        <f t="shared" si="351"/>
        <v>8.7768289119069864E-2</v>
      </c>
      <c r="AL83" s="123">
        <f t="shared" si="351"/>
        <v>8.9360041623309128E-2</v>
      </c>
      <c r="AM83" s="123">
        <f t="shared" si="351"/>
        <v>8.8988216172287693E-2</v>
      </c>
      <c r="AN83" s="123"/>
      <c r="AO83" s="123">
        <f t="shared" ref="AO83:AR83" si="352">(AO81/T81)-1</f>
        <v>6.0212165304103671E-2</v>
      </c>
      <c r="AP83" s="123">
        <f t="shared" si="352"/>
        <v>9.0184749761282879E-2</v>
      </c>
      <c r="AQ83" s="123">
        <f t="shared" si="352"/>
        <v>8.9140353077410639E-2</v>
      </c>
      <c r="AR83" s="123">
        <f t="shared" si="352"/>
        <v>8.8722100039117402E-2</v>
      </c>
      <c r="AS83" s="123"/>
      <c r="AT83" s="123">
        <f t="shared" ref="AT83" si="353">(AT81/Y81)-1</f>
        <v>8.2343554244028061E-2</v>
      </c>
      <c r="AW83" s="124">
        <f>(AW81/AB81)-1</f>
        <v>7.3603165595619746E-2</v>
      </c>
      <c r="AX83" s="124">
        <f t="shared" ref="AX83:BH83" si="354">(AX81/AC81)-1</f>
        <v>6.9796585820610435E-2</v>
      </c>
      <c r="AY83" s="124">
        <f t="shared" si="354"/>
        <v>7.889829071685095E-2</v>
      </c>
      <c r="AZ83" s="124">
        <f t="shared" si="354"/>
        <v>4.4776119402984982E-2</v>
      </c>
      <c r="BA83" s="124">
        <f t="shared" si="354"/>
        <v>4.4776119402984982E-2</v>
      </c>
      <c r="BB83" s="124">
        <f t="shared" si="354"/>
        <v>4.4776119402984982E-2</v>
      </c>
      <c r="BC83" s="124">
        <f t="shared" si="354"/>
        <v>4.4776119402984982E-2</v>
      </c>
      <c r="BD83" s="124">
        <f t="shared" si="354"/>
        <v>4.4776119402984982E-2</v>
      </c>
      <c r="BE83" s="124">
        <f t="shared" si="354"/>
        <v>4.4776119402984982E-2</v>
      </c>
      <c r="BF83" s="124">
        <f t="shared" si="354"/>
        <v>4.4776119402984982E-2</v>
      </c>
      <c r="BG83" s="124">
        <f t="shared" si="354"/>
        <v>4.4776119402984982E-2</v>
      </c>
      <c r="BH83" s="124">
        <f t="shared" si="354"/>
        <v>4.4776119402984982E-2</v>
      </c>
      <c r="BJ83" s="123">
        <f t="shared" ref="BJ83:BM83" si="355">(BJ81/AO81)-1</f>
        <v>7.4100573378749424E-2</v>
      </c>
      <c r="BK83" s="123">
        <f t="shared" si="355"/>
        <v>4.4776119402984982E-2</v>
      </c>
      <c r="BL83" s="123">
        <f t="shared" si="355"/>
        <v>4.4776119402984982E-2</v>
      </c>
      <c r="BM83" s="123">
        <f t="shared" si="355"/>
        <v>4.4776119402984982E-2</v>
      </c>
      <c r="BN83" s="123"/>
      <c r="BO83" s="123">
        <f t="shared" ref="BO83" si="356">(BO81/AT81)-1</f>
        <v>5.1672662960847493E-2</v>
      </c>
    </row>
    <row r="84" spans="2:67" ht="18" customHeight="1" x14ac:dyDescent="0.25">
      <c r="C84" s="114"/>
      <c r="D84" s="114" t="s">
        <v>15</v>
      </c>
      <c r="E84" s="114"/>
      <c r="G84" s="115">
        <v>4389.2992999999997</v>
      </c>
      <c r="H84" s="115">
        <v>4267.3365999999996</v>
      </c>
      <c r="I84" s="115">
        <v>4485.5622000000003</v>
      </c>
      <c r="J84" s="115">
        <v>4529.7493999999997</v>
      </c>
      <c r="K84" s="115">
        <v>4491.0447000000004</v>
      </c>
      <c r="L84" s="115">
        <v>4604.3276999999998</v>
      </c>
      <c r="M84" s="115">
        <v>4484.3706000000002</v>
      </c>
      <c r="N84" s="115">
        <v>4667.8500000000004</v>
      </c>
      <c r="O84" s="115">
        <v>4701.2740000000003</v>
      </c>
      <c r="P84" s="115">
        <v>4638.0281999999997</v>
      </c>
      <c r="Q84" s="115">
        <v>4932.6207999999997</v>
      </c>
      <c r="R84" s="115">
        <v>4798.95</v>
      </c>
      <c r="T84" s="98">
        <f>SUM(G84:I84)</f>
        <v>13142.1981</v>
      </c>
      <c r="U84" s="98">
        <f>SUM(J84:L84)</f>
        <v>13625.121799999999</v>
      </c>
      <c r="V84" s="98">
        <f>SUM(M84:O84)</f>
        <v>13853.494600000002</v>
      </c>
      <c r="W84" s="98">
        <f>SUM(P84:R84)</f>
        <v>14369.598999999998</v>
      </c>
      <c r="X84" s="98"/>
      <c r="Y84" s="98">
        <f>SUM(G84:R84)</f>
        <v>54990.413499999995</v>
      </c>
      <c r="AB84" s="115">
        <v>5157.3990999999996</v>
      </c>
      <c r="AC84" s="115">
        <v>5247.7266</v>
      </c>
      <c r="AD84" s="115">
        <v>5242.3847999999998</v>
      </c>
      <c r="AE84" s="98">
        <f t="shared" ref="AE84:AM84" si="357">AE$7*AE81/1000</f>
        <v>5480.6</v>
      </c>
      <c r="AF84" s="98">
        <f t="shared" si="357"/>
        <v>5527.5</v>
      </c>
      <c r="AG84" s="98">
        <f t="shared" si="357"/>
        <v>5567.7</v>
      </c>
      <c r="AH84" s="98">
        <f t="shared" si="357"/>
        <v>5614.6</v>
      </c>
      <c r="AI84" s="98">
        <f t="shared" si="357"/>
        <v>5654.8</v>
      </c>
      <c r="AJ84" s="98">
        <f t="shared" si="357"/>
        <v>5701.7</v>
      </c>
      <c r="AK84" s="98">
        <f t="shared" si="357"/>
        <v>5741.9</v>
      </c>
      <c r="AL84" s="98">
        <f t="shared" si="357"/>
        <v>5782.1</v>
      </c>
      <c r="AM84" s="98">
        <f t="shared" si="357"/>
        <v>5815.6</v>
      </c>
      <c r="AO84" s="98">
        <f>SUM(AB84:AD84)</f>
        <v>15647.5105</v>
      </c>
      <c r="AP84" s="98">
        <f>SUM(AE84:AG84)</f>
        <v>16575.8</v>
      </c>
      <c r="AQ84" s="98">
        <f>SUM(AH84:AJ84)</f>
        <v>16971.100000000002</v>
      </c>
      <c r="AR84" s="98">
        <f>SUM(AK84:AM84)</f>
        <v>17339.599999999999</v>
      </c>
      <c r="AS84" s="98"/>
      <c r="AT84" s="98">
        <f>SUM(AB84:AM84)</f>
        <v>66534.010500000004</v>
      </c>
      <c r="AW84" s="98">
        <f>AW$7*AW81/1000</f>
        <v>6146</v>
      </c>
      <c r="AX84" s="98">
        <f t="shared" ref="AX84:BH84" si="358">AX$7*AX81/1000</f>
        <v>6209</v>
      </c>
      <c r="AY84" s="98">
        <f t="shared" si="358"/>
        <v>6279</v>
      </c>
      <c r="AZ84" s="98">
        <f t="shared" si="358"/>
        <v>6342</v>
      </c>
      <c r="BA84" s="98">
        <f t="shared" si="358"/>
        <v>6412</v>
      </c>
      <c r="BB84" s="98">
        <f t="shared" si="358"/>
        <v>6475</v>
      </c>
      <c r="BC84" s="98">
        <f t="shared" si="358"/>
        <v>6545</v>
      </c>
      <c r="BD84" s="98">
        <f t="shared" si="358"/>
        <v>6608</v>
      </c>
      <c r="BE84" s="98">
        <f t="shared" si="358"/>
        <v>6678</v>
      </c>
      <c r="BF84" s="98">
        <f t="shared" si="358"/>
        <v>6741</v>
      </c>
      <c r="BG84" s="98">
        <f t="shared" si="358"/>
        <v>6811</v>
      </c>
      <c r="BH84" s="98">
        <f t="shared" si="358"/>
        <v>6874</v>
      </c>
      <c r="BJ84" s="98">
        <f>SUM(AW84:AY84)</f>
        <v>18634</v>
      </c>
      <c r="BK84" s="98">
        <f>SUM(AZ84:BB84)</f>
        <v>19229</v>
      </c>
      <c r="BL84" s="98">
        <f>SUM(BC84:BE84)</f>
        <v>19831</v>
      </c>
      <c r="BM84" s="98">
        <f>SUM(BF84:BH84)</f>
        <v>20426</v>
      </c>
      <c r="BN84" s="98"/>
      <c r="BO84" s="98">
        <f>SUM(AW84:BH84)</f>
        <v>78120</v>
      </c>
    </row>
    <row r="85" spans="2:67" ht="18" customHeight="1" x14ac:dyDescent="0.25">
      <c r="C85" s="114"/>
      <c r="D85" s="114"/>
      <c r="E85" s="118" t="s">
        <v>5</v>
      </c>
      <c r="G85" s="124"/>
      <c r="H85" s="124"/>
      <c r="I85" s="124"/>
      <c r="J85" s="124"/>
      <c r="K85" s="124"/>
      <c r="L85" s="124"/>
      <c r="M85" s="124"/>
      <c r="N85" s="124"/>
      <c r="O85" s="124"/>
      <c r="P85" s="124"/>
      <c r="Q85" s="124"/>
      <c r="R85" s="124"/>
      <c r="T85" s="124"/>
      <c r="U85" s="124"/>
      <c r="V85" s="124"/>
      <c r="W85" s="124"/>
      <c r="Y85" s="124"/>
      <c r="AB85" s="123">
        <f>(AB84/G84)-1</f>
        <v>0.17499371710650946</v>
      </c>
      <c r="AC85" s="123">
        <f t="shared" ref="AC85:AD85" si="359">(AC84/H84)-1</f>
        <v>0.22974283303548182</v>
      </c>
      <c r="AD85" s="123">
        <f t="shared" si="359"/>
        <v>0.16872413451317203</v>
      </c>
      <c r="AE85" s="123">
        <f t="shared" ref="AE85:AM85" si="360">(AE84/J84)-1</f>
        <v>0.20991240707488168</v>
      </c>
      <c r="AF85" s="123">
        <f t="shared" si="360"/>
        <v>0.23078267290459165</v>
      </c>
      <c r="AG85" s="123">
        <f t="shared" si="360"/>
        <v>0.20923191457462953</v>
      </c>
      <c r="AH85" s="123">
        <f t="shared" si="360"/>
        <v>0.25203746541376404</v>
      </c>
      <c r="AI85" s="123">
        <f t="shared" si="360"/>
        <v>0.21143567166896959</v>
      </c>
      <c r="AJ85" s="123">
        <f t="shared" si="360"/>
        <v>0.21279891365617054</v>
      </c>
      <c r="AK85" s="123">
        <f t="shared" si="360"/>
        <v>0.23800454684600658</v>
      </c>
      <c r="AL85" s="123">
        <f t="shared" si="360"/>
        <v>0.17221660339266309</v>
      </c>
      <c r="AM85" s="123">
        <f t="shared" si="360"/>
        <v>0.21184842517634084</v>
      </c>
      <c r="AN85" s="123"/>
      <c r="AO85" s="123">
        <f t="shared" ref="AO85:AR85" si="361">(AO84/T84)-1</f>
        <v>0.19063115476854664</v>
      </c>
      <c r="AP85" s="123">
        <f t="shared" si="361"/>
        <v>0.21656160167316818</v>
      </c>
      <c r="AQ85" s="123">
        <f t="shared" si="361"/>
        <v>0.22504108097028452</v>
      </c>
      <c r="AR85" s="123">
        <f t="shared" si="361"/>
        <v>0.20668642179924435</v>
      </c>
      <c r="AS85" s="123"/>
      <c r="AT85" s="123">
        <f t="shared" ref="AT85" si="362">(AT84/Y84)-1</f>
        <v>0.20992017090397064</v>
      </c>
      <c r="AW85" s="124">
        <f>(AW84/AB84)-1</f>
        <v>0.19168594107832382</v>
      </c>
      <c r="AX85" s="124">
        <f t="shared" ref="AX85:BH85" si="363">(AX84/AC84)-1</f>
        <v>0.18317901698613648</v>
      </c>
      <c r="AY85" s="124">
        <f t="shared" si="363"/>
        <v>0.19773733511511793</v>
      </c>
      <c r="AZ85" s="124">
        <f t="shared" si="363"/>
        <v>0.1571725723460935</v>
      </c>
      <c r="BA85" s="124">
        <f t="shared" si="363"/>
        <v>0.1600180913613749</v>
      </c>
      <c r="BB85" s="124">
        <f t="shared" si="363"/>
        <v>0.16295777430536851</v>
      </c>
      <c r="BC85" s="124">
        <f t="shared" si="363"/>
        <v>0.16571082534819936</v>
      </c>
      <c r="BD85" s="124">
        <f t="shared" si="363"/>
        <v>0.1685647591426751</v>
      </c>
      <c r="BE85" s="124">
        <f t="shared" si="363"/>
        <v>0.17122963326727114</v>
      </c>
      <c r="BF85" s="124">
        <f t="shared" si="363"/>
        <v>0.1740016370887687</v>
      </c>
      <c r="BG85" s="124">
        <f t="shared" si="363"/>
        <v>0.17794572906037587</v>
      </c>
      <c r="BH85" s="124">
        <f t="shared" si="363"/>
        <v>0.1819932595089071</v>
      </c>
      <c r="BJ85" s="123">
        <f t="shared" ref="BJ85:BM85" si="364">(BJ84/AO84)-1</f>
        <v>0.19086036082225344</v>
      </c>
      <c r="BK85" s="123">
        <f t="shared" si="364"/>
        <v>0.16006467259498791</v>
      </c>
      <c r="BL85" s="123">
        <f t="shared" si="364"/>
        <v>0.1685158887756244</v>
      </c>
      <c r="BM85" s="123">
        <f t="shared" si="364"/>
        <v>0.17799718563288658</v>
      </c>
      <c r="BN85" s="123"/>
      <c r="BO85" s="123">
        <f t="shared" ref="BO85" si="365">(BO84/AT84)-1</f>
        <v>0.17413634640286713</v>
      </c>
    </row>
    <row r="86" spans="2:67" ht="18" customHeight="1" x14ac:dyDescent="0.25">
      <c r="C86" s="114"/>
      <c r="D86" s="114"/>
      <c r="E86" s="114"/>
    </row>
    <row r="87" spans="2:67" ht="18" customHeight="1" x14ac:dyDescent="0.25">
      <c r="C87" s="113" t="str">
        <f>$D$31</f>
        <v>April Price Upside (Higher Price)</v>
      </c>
      <c r="D87" s="114"/>
      <c r="E87" s="114"/>
    </row>
    <row r="88" spans="2:67" ht="18" customHeight="1" x14ac:dyDescent="0.25">
      <c r="C88" s="114"/>
      <c r="D88" s="114" t="s">
        <v>245</v>
      </c>
      <c r="E88" s="114"/>
      <c r="G88" s="128">
        <f>G91*1000/G$7</f>
        <v>615.61</v>
      </c>
      <c r="H88" s="128">
        <f t="shared" ref="H88:Y88" si="366">H91*1000/H$7</f>
        <v>614.89</v>
      </c>
      <c r="I88" s="128">
        <f t="shared" si="366"/>
        <v>613.62</v>
      </c>
      <c r="J88" s="128">
        <f t="shared" si="366"/>
        <v>614.61999999999989</v>
      </c>
      <c r="K88" s="128">
        <f t="shared" si="366"/>
        <v>614.37</v>
      </c>
      <c r="L88" s="128">
        <f t="shared" si="366"/>
        <v>614.73</v>
      </c>
      <c r="M88" s="128">
        <f t="shared" si="366"/>
        <v>615.1400000000001</v>
      </c>
      <c r="N88" s="128">
        <f t="shared" si="366"/>
        <v>615</v>
      </c>
      <c r="O88" s="128">
        <f t="shared" si="366"/>
        <v>615.35</v>
      </c>
      <c r="P88" s="128">
        <f t="shared" si="366"/>
        <v>615.94000000000005</v>
      </c>
      <c r="Q88" s="128">
        <f t="shared" si="366"/>
        <v>615.04</v>
      </c>
      <c r="R88" s="128">
        <f t="shared" si="366"/>
        <v>615.25</v>
      </c>
      <c r="S88" s="128"/>
      <c r="T88" s="128">
        <f t="shared" si="366"/>
        <v>614.69588868101027</v>
      </c>
      <c r="U88" s="128">
        <f t="shared" si="366"/>
        <v>614.57473161930534</v>
      </c>
      <c r="V88" s="128">
        <f t="shared" si="366"/>
        <v>615.16405861456485</v>
      </c>
      <c r="W88" s="128">
        <f t="shared" si="366"/>
        <v>615.40038543897208</v>
      </c>
      <c r="X88" s="128"/>
      <c r="Y88" s="128">
        <f t="shared" si="366"/>
        <v>614.96771974949672</v>
      </c>
      <c r="AB88" s="128">
        <f>AB91*1000/AB$7</f>
        <v>652.01</v>
      </c>
      <c r="AC88" s="128">
        <f t="shared" ref="AC88:AD88" si="367">AC91*1000/AC$7</f>
        <v>654.32999999999993</v>
      </c>
      <c r="AD88" s="128">
        <f t="shared" si="367"/>
        <v>648.80999999999995</v>
      </c>
      <c r="AE88" s="129">
        <v>675</v>
      </c>
      <c r="AF88" s="129">
        <v>675</v>
      </c>
      <c r="AG88" s="129">
        <v>675</v>
      </c>
      <c r="AH88" s="129">
        <v>675</v>
      </c>
      <c r="AI88" s="129">
        <v>675</v>
      </c>
      <c r="AJ88" s="129">
        <v>675</v>
      </c>
      <c r="AK88" s="129">
        <v>675</v>
      </c>
      <c r="AL88" s="129">
        <v>675</v>
      </c>
      <c r="AM88" s="129">
        <v>675</v>
      </c>
      <c r="AO88" s="128">
        <f>AO91*1000/AO$7</f>
        <v>651.70805914202413</v>
      </c>
      <c r="AP88" s="128">
        <f t="shared" ref="AP88:AR88" si="368">AP91*1000/AP$7</f>
        <v>675</v>
      </c>
      <c r="AQ88" s="128">
        <f t="shared" si="368"/>
        <v>675</v>
      </c>
      <c r="AR88" s="128">
        <f t="shared" si="368"/>
        <v>675</v>
      </c>
      <c r="AS88" s="128"/>
      <c r="AT88" s="128">
        <f t="shared" ref="AT88" si="369">AT91*1000/AT$7</f>
        <v>669.40536714685879</v>
      </c>
      <c r="AW88" s="129">
        <v>710</v>
      </c>
      <c r="AX88" s="129">
        <v>710</v>
      </c>
      <c r="AY88" s="129">
        <v>710</v>
      </c>
      <c r="AZ88" s="129">
        <v>710</v>
      </c>
      <c r="BA88" s="129">
        <v>710</v>
      </c>
      <c r="BB88" s="129">
        <v>710</v>
      </c>
      <c r="BC88" s="129">
        <v>710</v>
      </c>
      <c r="BD88" s="129">
        <v>710</v>
      </c>
      <c r="BE88" s="129">
        <v>710</v>
      </c>
      <c r="BF88" s="129">
        <v>710</v>
      </c>
      <c r="BG88" s="129">
        <v>710</v>
      </c>
      <c r="BH88" s="129">
        <v>710</v>
      </c>
      <c r="BJ88" s="128">
        <f>BJ91*1000/BJ$7</f>
        <v>710</v>
      </c>
      <c r="BK88" s="128">
        <f t="shared" ref="BK88:BM88" si="370">BK91*1000/BK$7</f>
        <v>710</v>
      </c>
      <c r="BL88" s="128">
        <f t="shared" si="370"/>
        <v>710</v>
      </c>
      <c r="BM88" s="128">
        <f t="shared" si="370"/>
        <v>710</v>
      </c>
      <c r="BN88" s="128"/>
      <c r="BO88" s="128">
        <f t="shared" ref="BO88" si="371">BO91*1000/BO$7</f>
        <v>710</v>
      </c>
    </row>
    <row r="89" spans="2:67" ht="18" customHeight="1" x14ac:dyDescent="0.25">
      <c r="C89" s="114"/>
      <c r="D89" s="114"/>
      <c r="E89" s="118" t="s">
        <v>6</v>
      </c>
      <c r="G89" s="128"/>
      <c r="H89" s="128">
        <f>H88-G88</f>
        <v>-0.72000000000002728</v>
      </c>
      <c r="I89" s="128">
        <f t="shared" ref="I89" si="372">I88-H88</f>
        <v>-1.2699999999999818</v>
      </c>
      <c r="J89" s="128">
        <f t="shared" ref="J89" si="373">J88-I88</f>
        <v>0.99999999999988631</v>
      </c>
      <c r="K89" s="128">
        <f t="shared" ref="K89" si="374">K88-J88</f>
        <v>-0.24999999999988631</v>
      </c>
      <c r="L89" s="128">
        <f t="shared" ref="L89" si="375">L88-K88</f>
        <v>0.36000000000001364</v>
      </c>
      <c r="M89" s="128">
        <f t="shared" ref="M89" si="376">M88-L88</f>
        <v>0.41000000000008185</v>
      </c>
      <c r="N89" s="128">
        <f t="shared" ref="N89" si="377">N88-M88</f>
        <v>-0.14000000000010004</v>
      </c>
      <c r="O89" s="128">
        <f t="shared" ref="O89" si="378">O88-N88</f>
        <v>0.35000000000002274</v>
      </c>
      <c r="P89" s="128">
        <f t="shared" ref="P89" si="379">P88-O88</f>
        <v>0.59000000000003183</v>
      </c>
      <c r="Q89" s="128">
        <f t="shared" ref="Q89" si="380">Q88-P88</f>
        <v>-0.90000000000009095</v>
      </c>
      <c r="R89" s="128">
        <f t="shared" ref="R89" si="381">R88-Q88</f>
        <v>0.21000000000003638</v>
      </c>
      <c r="S89" s="128"/>
      <c r="T89" s="128"/>
      <c r="U89" s="128"/>
      <c r="V89" s="128"/>
      <c r="W89" s="128"/>
      <c r="X89" s="128"/>
      <c r="Y89" s="128"/>
      <c r="AB89" s="130">
        <f>AB88-R88</f>
        <v>36.759999999999991</v>
      </c>
      <c r="AC89" s="131">
        <f t="shared" ref="AC89:AD89" si="382">AC88-AB88</f>
        <v>2.3199999999999363</v>
      </c>
      <c r="AD89" s="131">
        <f t="shared" si="382"/>
        <v>-5.5199999999999818</v>
      </c>
      <c r="AE89" s="131">
        <f t="shared" ref="AE89" si="383">AE88-AD88</f>
        <v>26.190000000000055</v>
      </c>
      <c r="AF89" s="131">
        <f t="shared" ref="AF89" si="384">AF88-AE88</f>
        <v>0</v>
      </c>
      <c r="AG89" s="131">
        <f t="shared" ref="AG89" si="385">AG88-AF88</f>
        <v>0</v>
      </c>
      <c r="AH89" s="131">
        <f t="shared" ref="AH89" si="386">AH88-AG88</f>
        <v>0</v>
      </c>
      <c r="AI89" s="131">
        <f t="shared" ref="AI89" si="387">AI88-AH88</f>
        <v>0</v>
      </c>
      <c r="AJ89" s="131">
        <f t="shared" ref="AJ89" si="388">AJ88-AI88</f>
        <v>0</v>
      </c>
      <c r="AK89" s="131">
        <f t="shared" ref="AK89" si="389">AK88-AJ88</f>
        <v>0</v>
      </c>
      <c r="AL89" s="131">
        <f t="shared" ref="AL89" si="390">AL88-AK88</f>
        <v>0</v>
      </c>
      <c r="AM89" s="131">
        <f t="shared" ref="AM89" si="391">AM88-AL88</f>
        <v>0</v>
      </c>
      <c r="AO89" s="128"/>
      <c r="AP89" s="128"/>
      <c r="AQ89" s="128"/>
      <c r="AR89" s="128"/>
      <c r="AS89" s="128"/>
      <c r="AT89" s="128"/>
      <c r="AW89" s="130">
        <f>AW88-AM88</f>
        <v>35</v>
      </c>
      <c r="AX89" s="131">
        <f t="shared" ref="AX89" si="392">AX88-AW88</f>
        <v>0</v>
      </c>
      <c r="AY89" s="131">
        <f t="shared" ref="AY89" si="393">AY88-AX88</f>
        <v>0</v>
      </c>
      <c r="AZ89" s="131">
        <f t="shared" ref="AZ89" si="394">AZ88-AY88</f>
        <v>0</v>
      </c>
      <c r="BA89" s="131">
        <f t="shared" ref="BA89" si="395">BA88-AZ88</f>
        <v>0</v>
      </c>
      <c r="BB89" s="131">
        <f t="shared" ref="BB89" si="396">BB88-BA88</f>
        <v>0</v>
      </c>
      <c r="BC89" s="131">
        <f t="shared" ref="BC89" si="397">BC88-BB88</f>
        <v>0</v>
      </c>
      <c r="BD89" s="131">
        <f t="shared" ref="BD89" si="398">BD88-BC88</f>
        <v>0</v>
      </c>
      <c r="BE89" s="131">
        <f t="shared" ref="BE89" si="399">BE88-BD88</f>
        <v>0</v>
      </c>
      <c r="BF89" s="131">
        <f t="shared" ref="BF89" si="400">BF88-BE88</f>
        <v>0</v>
      </c>
      <c r="BG89" s="131">
        <f t="shared" ref="BG89" si="401">BG88-BF88</f>
        <v>0</v>
      </c>
      <c r="BH89" s="131">
        <f t="shared" ref="BH89" si="402">BH88-BG88</f>
        <v>0</v>
      </c>
      <c r="BJ89" s="128"/>
      <c r="BK89" s="128"/>
      <c r="BL89" s="128"/>
      <c r="BM89" s="128"/>
      <c r="BN89" s="128"/>
      <c r="BO89" s="128"/>
    </row>
    <row r="90" spans="2:67" ht="18" customHeight="1" x14ac:dyDescent="0.25">
      <c r="C90" s="114"/>
      <c r="D90" s="114"/>
      <c r="E90" s="118" t="s">
        <v>5</v>
      </c>
      <c r="G90" s="124"/>
      <c r="H90" s="124"/>
      <c r="I90" s="124"/>
      <c r="J90" s="124"/>
      <c r="K90" s="124"/>
      <c r="L90" s="124"/>
      <c r="M90" s="124"/>
      <c r="N90" s="124"/>
      <c r="O90" s="124"/>
      <c r="P90" s="124"/>
      <c r="Q90" s="124"/>
      <c r="R90" s="124"/>
      <c r="T90" s="124"/>
      <c r="U90" s="124"/>
      <c r="V90" s="124"/>
      <c r="W90" s="124"/>
      <c r="Y90" s="124"/>
      <c r="AB90" s="123">
        <f>(AB88/G88)-1</f>
        <v>5.912834424392055E-2</v>
      </c>
      <c r="AC90" s="123">
        <f t="shared" ref="AC90:AD90" si="403">(AC88/H88)-1</f>
        <v>6.4141553773845672E-2</v>
      </c>
      <c r="AD90" s="123">
        <f t="shared" si="403"/>
        <v>5.7348195951892E-2</v>
      </c>
      <c r="AE90" s="123">
        <f t="shared" ref="AE90" si="404">(AE88/J88)-1</f>
        <v>9.8239562656601054E-2</v>
      </c>
      <c r="AF90" s="123">
        <f t="shared" ref="AF90" si="405">(AF88/K88)-1</f>
        <v>9.868645929977049E-2</v>
      </c>
      <c r="AG90" s="123">
        <f t="shared" ref="AG90" si="406">(AG88/L88)-1</f>
        <v>9.8043043287296738E-2</v>
      </c>
      <c r="AH90" s="123">
        <f t="shared" ref="AH90" si="407">(AH88/M88)-1</f>
        <v>9.7311181194524643E-2</v>
      </c>
      <c r="AI90" s="123">
        <f t="shared" ref="AI90" si="408">(AI88/N88)-1</f>
        <v>9.7560975609756184E-2</v>
      </c>
      <c r="AJ90" s="123">
        <f t="shared" ref="AJ90" si="409">(AJ88/O88)-1</f>
        <v>9.6936702689526255E-2</v>
      </c>
      <c r="AK90" s="123">
        <f t="shared" ref="AK90" si="410">(AK88/P88)-1</f>
        <v>9.5885962918466072E-2</v>
      </c>
      <c r="AL90" s="123">
        <f t="shared" ref="AL90" si="411">(AL88/Q88)-1</f>
        <v>9.7489594172736727E-2</v>
      </c>
      <c r="AM90" s="123">
        <f t="shared" ref="AM90" si="412">(AM88/R88)-1</f>
        <v>9.7114993904916735E-2</v>
      </c>
      <c r="AN90" s="123"/>
      <c r="AO90" s="123">
        <f t="shared" ref="AO90:AR90" si="413">(AO88/T88)-1</f>
        <v>6.0212165304103671E-2</v>
      </c>
      <c r="AP90" s="123">
        <f t="shared" si="413"/>
        <v>9.8320456849053661E-2</v>
      </c>
      <c r="AQ90" s="123">
        <f t="shared" si="413"/>
        <v>9.7268266160077665E-2</v>
      </c>
      <c r="AR90" s="123">
        <f t="shared" si="413"/>
        <v>9.684689183045414E-2</v>
      </c>
      <c r="AS90" s="123"/>
      <c r="AT90" s="123">
        <f t="shared" ref="AT90" si="414">(AT88/Y88)-1</f>
        <v>8.8521146149812324E-2</v>
      </c>
      <c r="AW90" s="124">
        <f>(AW88/AB88)-1</f>
        <v>8.8940353675557082E-2</v>
      </c>
      <c r="AX90" s="124">
        <f t="shared" ref="AX90" si="415">(AX88/AC88)-1</f>
        <v>8.5079394189476298E-2</v>
      </c>
      <c r="AY90" s="124">
        <f t="shared" ref="AY90" si="416">(AY88/AD88)-1</f>
        <v>9.4311123441377376E-2</v>
      </c>
      <c r="AZ90" s="124">
        <f t="shared" ref="AZ90" si="417">(AZ88/AE88)-1</f>
        <v>5.1851851851851816E-2</v>
      </c>
      <c r="BA90" s="124">
        <f t="shared" ref="BA90" si="418">(BA88/AF88)-1</f>
        <v>5.1851851851851816E-2</v>
      </c>
      <c r="BB90" s="124">
        <f t="shared" ref="BB90" si="419">(BB88/AG88)-1</f>
        <v>5.1851851851851816E-2</v>
      </c>
      <c r="BC90" s="124">
        <f t="shared" ref="BC90" si="420">(BC88/AH88)-1</f>
        <v>5.1851851851851816E-2</v>
      </c>
      <c r="BD90" s="124">
        <f t="shared" ref="BD90" si="421">(BD88/AI88)-1</f>
        <v>5.1851851851851816E-2</v>
      </c>
      <c r="BE90" s="124">
        <f t="shared" ref="BE90" si="422">(BE88/AJ88)-1</f>
        <v>5.1851851851851816E-2</v>
      </c>
      <c r="BF90" s="124">
        <f t="shared" ref="BF90" si="423">(BF88/AK88)-1</f>
        <v>5.1851851851851816E-2</v>
      </c>
      <c r="BG90" s="124">
        <f t="shared" ref="BG90" si="424">(BG88/AL88)-1</f>
        <v>5.1851851851851816E-2</v>
      </c>
      <c r="BH90" s="124">
        <f t="shared" ref="BH90" si="425">(BH88/AM88)-1</f>
        <v>5.1851851851851816E-2</v>
      </c>
      <c r="BJ90" s="123">
        <f t="shared" ref="BJ90:BM90" si="426">(BJ88/AO88)-1</f>
        <v>8.9444867284160123E-2</v>
      </c>
      <c r="BK90" s="123">
        <f t="shared" si="426"/>
        <v>5.1851851851851816E-2</v>
      </c>
      <c r="BL90" s="123">
        <f t="shared" si="426"/>
        <v>5.1851851851851816E-2</v>
      </c>
      <c r="BM90" s="123">
        <f t="shared" si="426"/>
        <v>5.1851851851851816E-2</v>
      </c>
      <c r="BN90" s="123"/>
      <c r="BO90" s="123">
        <f t="shared" ref="BO90" si="427">(BO88/AT88)-1</f>
        <v>6.0642825476831419E-2</v>
      </c>
    </row>
    <row r="91" spans="2:67" ht="18" customHeight="1" x14ac:dyDescent="0.25">
      <c r="C91" s="114"/>
      <c r="D91" s="114" t="s">
        <v>15</v>
      </c>
      <c r="E91" s="114"/>
      <c r="G91" s="115">
        <v>4389.2992999999997</v>
      </c>
      <c r="H91" s="115">
        <v>4267.3365999999996</v>
      </c>
      <c r="I91" s="115">
        <v>4485.5622000000003</v>
      </c>
      <c r="J91" s="115">
        <v>4529.7493999999997</v>
      </c>
      <c r="K91" s="115">
        <v>4491.0447000000004</v>
      </c>
      <c r="L91" s="115">
        <v>4604.3276999999998</v>
      </c>
      <c r="M91" s="115">
        <v>4484.3706000000002</v>
      </c>
      <c r="N91" s="115">
        <v>4667.8500000000004</v>
      </c>
      <c r="O91" s="115">
        <v>4701.2740000000003</v>
      </c>
      <c r="P91" s="115">
        <v>4638.0281999999997</v>
      </c>
      <c r="Q91" s="115">
        <v>4932.6207999999997</v>
      </c>
      <c r="R91" s="115">
        <v>4798.95</v>
      </c>
      <c r="T91" s="98">
        <f>SUM(G91:I91)</f>
        <v>13142.1981</v>
      </c>
      <c r="U91" s="98">
        <f>SUM(J91:L91)</f>
        <v>13625.121799999999</v>
      </c>
      <c r="V91" s="98">
        <f>SUM(M91:O91)</f>
        <v>13853.494600000002</v>
      </c>
      <c r="W91" s="98">
        <f>SUM(P91:R91)</f>
        <v>14369.598999999998</v>
      </c>
      <c r="X91" s="98"/>
      <c r="Y91" s="98">
        <f>SUM(G91:R91)</f>
        <v>54990.413499999995</v>
      </c>
      <c r="AB91" s="115">
        <v>5157.3990999999996</v>
      </c>
      <c r="AC91" s="115">
        <v>5247.7266</v>
      </c>
      <c r="AD91" s="115">
        <v>5242.3847999999998</v>
      </c>
      <c r="AE91" s="98">
        <f t="shared" ref="AE91:AM91" si="428">AE$7*AE88/1000</f>
        <v>5521.5</v>
      </c>
      <c r="AF91" s="98">
        <f t="shared" si="428"/>
        <v>5568.75</v>
      </c>
      <c r="AG91" s="98">
        <f t="shared" si="428"/>
        <v>5609.25</v>
      </c>
      <c r="AH91" s="98">
        <f t="shared" si="428"/>
        <v>5656.5</v>
      </c>
      <c r="AI91" s="98">
        <f t="shared" si="428"/>
        <v>5697</v>
      </c>
      <c r="AJ91" s="98">
        <f t="shared" si="428"/>
        <v>5744.25</v>
      </c>
      <c r="AK91" s="98">
        <f t="shared" si="428"/>
        <v>5784.75</v>
      </c>
      <c r="AL91" s="98">
        <f t="shared" si="428"/>
        <v>5825.25</v>
      </c>
      <c r="AM91" s="98">
        <f t="shared" si="428"/>
        <v>5859</v>
      </c>
      <c r="AO91" s="98">
        <f>SUM(AB91:AD91)</f>
        <v>15647.5105</v>
      </c>
      <c r="AP91" s="98">
        <f>SUM(AE91:AG91)</f>
        <v>16699.5</v>
      </c>
      <c r="AQ91" s="98">
        <f>SUM(AH91:AJ91)</f>
        <v>17097.75</v>
      </c>
      <c r="AR91" s="98">
        <f>SUM(AK91:AM91)</f>
        <v>17469</v>
      </c>
      <c r="AS91" s="98"/>
      <c r="AT91" s="98">
        <f>SUM(AB91:AM91)</f>
        <v>66913.760500000004</v>
      </c>
      <c r="AW91" s="98">
        <f>AW$7*AW88/1000</f>
        <v>6233.8</v>
      </c>
      <c r="AX91" s="98">
        <f t="shared" ref="AX91:BH91" si="429">AX$7*AX88/1000</f>
        <v>6297.7</v>
      </c>
      <c r="AY91" s="98">
        <f t="shared" si="429"/>
        <v>6368.7</v>
      </c>
      <c r="AZ91" s="98">
        <f t="shared" si="429"/>
        <v>6432.6</v>
      </c>
      <c r="BA91" s="98">
        <f t="shared" si="429"/>
        <v>6503.6</v>
      </c>
      <c r="BB91" s="98">
        <f t="shared" si="429"/>
        <v>6567.5</v>
      </c>
      <c r="BC91" s="98">
        <f t="shared" si="429"/>
        <v>6638.5</v>
      </c>
      <c r="BD91" s="98">
        <f t="shared" si="429"/>
        <v>6702.4</v>
      </c>
      <c r="BE91" s="98">
        <f t="shared" si="429"/>
        <v>6773.4</v>
      </c>
      <c r="BF91" s="98">
        <f t="shared" si="429"/>
        <v>6837.3</v>
      </c>
      <c r="BG91" s="98">
        <f t="shared" si="429"/>
        <v>6908.3</v>
      </c>
      <c r="BH91" s="98">
        <f t="shared" si="429"/>
        <v>6972.2</v>
      </c>
      <c r="BJ91" s="98">
        <f>SUM(AW91:AY91)</f>
        <v>18900.2</v>
      </c>
      <c r="BK91" s="98">
        <f>SUM(AZ91:BB91)</f>
        <v>19503.7</v>
      </c>
      <c r="BL91" s="98">
        <f>SUM(BC91:BE91)</f>
        <v>20114.3</v>
      </c>
      <c r="BM91" s="98">
        <f>SUM(BF91:BH91)</f>
        <v>20717.8</v>
      </c>
      <c r="BN91" s="98"/>
      <c r="BO91" s="98">
        <f>SUM(AW91:BH91)</f>
        <v>79236</v>
      </c>
    </row>
    <row r="92" spans="2:67" ht="18" customHeight="1" x14ac:dyDescent="0.25">
      <c r="C92" s="114"/>
      <c r="D92" s="114"/>
      <c r="E92" s="118" t="s">
        <v>5</v>
      </c>
      <c r="G92" s="124"/>
      <c r="H92" s="124"/>
      <c r="I92" s="124"/>
      <c r="J92" s="124"/>
      <c r="K92" s="124"/>
      <c r="L92" s="124"/>
      <c r="M92" s="124"/>
      <c r="N92" s="124"/>
      <c r="O92" s="124"/>
      <c r="P92" s="124"/>
      <c r="Q92" s="124"/>
      <c r="R92" s="124"/>
      <c r="T92" s="124"/>
      <c r="U92" s="124"/>
      <c r="V92" s="124"/>
      <c r="W92" s="124"/>
      <c r="Y92" s="124"/>
      <c r="AB92" s="123">
        <f>(AB91/G91)-1</f>
        <v>0.17499371710650946</v>
      </c>
      <c r="AC92" s="123">
        <f t="shared" ref="AC92:AD92" si="430">(AC91/H91)-1</f>
        <v>0.22974283303548182</v>
      </c>
      <c r="AD92" s="123">
        <f t="shared" si="430"/>
        <v>0.16872413451317203</v>
      </c>
      <c r="AE92" s="123">
        <f t="shared" ref="AE92" si="431">(AE91/J91)-1</f>
        <v>0.21894160414260444</v>
      </c>
      <c r="AF92" s="123">
        <f t="shared" ref="AF92" si="432">(AF91/K91)-1</f>
        <v>0.23996761822477497</v>
      </c>
      <c r="AG92" s="123">
        <f t="shared" ref="AG92" si="433">(AG91/L91)-1</f>
        <v>0.21825603334011179</v>
      </c>
      <c r="AH92" s="123">
        <f t="shared" ref="AH92" si="434">(AH91/M91)-1</f>
        <v>0.26138102858849344</v>
      </c>
      <c r="AI92" s="123">
        <f t="shared" ref="AI92" si="435">(AI91/N91)-1</f>
        <v>0.22047623638291713</v>
      </c>
      <c r="AJ92" s="123">
        <f t="shared" ref="AJ92" si="436">(AJ91/O91)-1</f>
        <v>0.22184965181778371</v>
      </c>
      <c r="AK92" s="123">
        <f t="shared" ref="AK92" si="437">(AK91/P91)-1</f>
        <v>0.24724338674784252</v>
      </c>
      <c r="AL92" s="123">
        <f t="shared" ref="AL92" si="438">(AL91/Q91)-1</f>
        <v>0.18096448849260827</v>
      </c>
      <c r="AM92" s="123">
        <f t="shared" ref="AM92" si="439">(AM91/R91)-1</f>
        <v>0.22089207014034318</v>
      </c>
      <c r="AN92" s="123"/>
      <c r="AO92" s="123">
        <f t="shared" ref="AO92:AR92" si="440">(AO91/T91)-1</f>
        <v>0.19063115476854664</v>
      </c>
      <c r="AP92" s="123">
        <f t="shared" si="440"/>
        <v>0.22564041959610237</v>
      </c>
      <c r="AQ92" s="123">
        <f t="shared" si="440"/>
        <v>0.23418317858946569</v>
      </c>
      <c r="AR92" s="123">
        <f t="shared" si="440"/>
        <v>0.21569154434998516</v>
      </c>
      <c r="AS92" s="123"/>
      <c r="AT92" s="123">
        <f t="shared" ref="AT92" si="441">(AT91/Y91)-1</f>
        <v>0.21682592003058887</v>
      </c>
      <c r="AW92" s="124">
        <f>(AW91/AB91)-1</f>
        <v>0.2087100259508714</v>
      </c>
      <c r="AX92" s="124">
        <f t="shared" ref="AX92" si="442">(AX91/AC91)-1</f>
        <v>0.20008157437165264</v>
      </c>
      <c r="AY92" s="124">
        <f t="shared" ref="AY92" si="443">(AY91/AD91)-1</f>
        <v>0.21484786847390525</v>
      </c>
      <c r="AZ92" s="124">
        <f t="shared" ref="AZ92" si="444">(AZ91/AE91)-1</f>
        <v>0.16500950828579186</v>
      </c>
      <c r="BA92" s="124">
        <f t="shared" ref="BA92" si="445">(BA91/AF91)-1</f>
        <v>0.16787429854096536</v>
      </c>
      <c r="BB92" s="124">
        <f t="shared" ref="BB92" si="446">(BB91/AG91)-1</f>
        <v>0.17083389044881225</v>
      </c>
      <c r="BC92" s="124">
        <f t="shared" ref="BC92" si="447">(BC91/AH91)-1</f>
        <v>0.17360558649341473</v>
      </c>
      <c r="BD92" s="124">
        <f t="shared" ref="BD92" si="448">(BD91/AI91)-1</f>
        <v>0.17647884851676321</v>
      </c>
      <c r="BE92" s="124">
        <f t="shared" ref="BE92" si="449">(BE91/AJ91)-1</f>
        <v>0.17916177046611814</v>
      </c>
      <c r="BF92" s="124">
        <f t="shared" ref="BF92" si="450">(BF91/AK91)-1</f>
        <v>0.18195254764683</v>
      </c>
      <c r="BG92" s="124">
        <f t="shared" ref="BG92" si="451">(BG91/AL91)-1</f>
        <v>0.18592335092914469</v>
      </c>
      <c r="BH92" s="124">
        <f t="shared" ref="BH92" si="452">(BH91/AM91)-1</f>
        <v>0.18999829322409956</v>
      </c>
      <c r="BJ92" s="123">
        <f t="shared" ref="BJ92:BM92" si="453">(BJ91/AO91)-1</f>
        <v>0.20787265169114288</v>
      </c>
      <c r="BK92" s="123">
        <f t="shared" si="453"/>
        <v>0.16792119524536675</v>
      </c>
      <c r="BL92" s="123">
        <f t="shared" si="453"/>
        <v>0.17642964717579801</v>
      </c>
      <c r="BM92" s="123">
        <f t="shared" si="453"/>
        <v>0.18597515599061198</v>
      </c>
      <c r="BN92" s="123"/>
      <c r="BO92" s="123">
        <f t="shared" ref="BO92" si="454">(BO91/AT91)-1</f>
        <v>0.18415105365360529</v>
      </c>
    </row>
    <row r="93" spans="2:67" ht="18" customHeight="1" x14ac:dyDescent="0.25">
      <c r="C93" s="114"/>
      <c r="D93" s="114"/>
      <c r="E93" s="114"/>
    </row>
    <row r="94" spans="2:67" ht="18" customHeight="1" x14ac:dyDescent="0.25">
      <c r="C94" s="114"/>
      <c r="D94" s="114"/>
      <c r="E94" s="114"/>
    </row>
    <row r="95" spans="2:67" ht="18" customHeight="1" x14ac:dyDescent="0.25">
      <c r="B95" s="141" t="s">
        <v>259</v>
      </c>
      <c r="C95" s="114"/>
      <c r="D95" s="114"/>
      <c r="E95" s="114"/>
    </row>
    <row r="96" spans="2:67" ht="18" customHeight="1" x14ac:dyDescent="0.25">
      <c r="C96" s="113" t="str">
        <f>$D$35</f>
        <v>Budget COGS Projections</v>
      </c>
      <c r="D96" s="114"/>
      <c r="E96" s="114"/>
    </row>
    <row r="97" spans="3:67" ht="18" customHeight="1" x14ac:dyDescent="0.25">
      <c r="C97" s="114"/>
      <c r="D97" s="114" t="s">
        <v>246</v>
      </c>
      <c r="E97" s="114"/>
      <c r="G97" s="128">
        <f>G99*1000/G$7</f>
        <v>359.92</v>
      </c>
      <c r="H97" s="128">
        <f t="shared" ref="H97:Y97" si="455">H99*1000/H$7</f>
        <v>360.14</v>
      </c>
      <c r="I97" s="128">
        <f t="shared" si="455"/>
        <v>360.17</v>
      </c>
      <c r="J97" s="128">
        <f t="shared" si="455"/>
        <v>359.00999999999993</v>
      </c>
      <c r="K97" s="128">
        <f t="shared" si="455"/>
        <v>360.53999999999996</v>
      </c>
      <c r="L97" s="128">
        <f t="shared" si="455"/>
        <v>360.07000000000005</v>
      </c>
      <c r="M97" s="128">
        <f t="shared" si="455"/>
        <v>360.71</v>
      </c>
      <c r="N97" s="128">
        <f t="shared" si="455"/>
        <v>359.62999999999994</v>
      </c>
      <c r="O97" s="128">
        <f t="shared" si="455"/>
        <v>359.56</v>
      </c>
      <c r="P97" s="128">
        <f t="shared" si="455"/>
        <v>360.15</v>
      </c>
      <c r="Q97" s="128">
        <f t="shared" si="455"/>
        <v>360.15</v>
      </c>
      <c r="R97" s="128">
        <f t="shared" si="455"/>
        <v>359.59</v>
      </c>
      <c r="S97" s="128"/>
      <c r="T97" s="128">
        <f t="shared" si="455"/>
        <v>360.07688961646403</v>
      </c>
      <c r="U97" s="128">
        <f t="shared" si="455"/>
        <v>359.87259359494817</v>
      </c>
      <c r="V97" s="128">
        <f t="shared" si="455"/>
        <v>359.95586145648315</v>
      </c>
      <c r="W97" s="128">
        <f t="shared" si="455"/>
        <v>359.96293361884369</v>
      </c>
      <c r="X97" s="128"/>
      <c r="Y97" s="128">
        <f t="shared" si="455"/>
        <v>359.96600089465443</v>
      </c>
      <c r="AB97" s="129">
        <v>390</v>
      </c>
      <c r="AC97" s="129">
        <v>390</v>
      </c>
      <c r="AD97" s="129">
        <v>390</v>
      </c>
      <c r="AE97" s="129">
        <v>390</v>
      </c>
      <c r="AF97" s="129">
        <v>390</v>
      </c>
      <c r="AG97" s="129">
        <v>390</v>
      </c>
      <c r="AH97" s="129">
        <v>390</v>
      </c>
      <c r="AI97" s="129">
        <v>390</v>
      </c>
      <c r="AJ97" s="129">
        <v>390</v>
      </c>
      <c r="AK97" s="129">
        <v>390</v>
      </c>
      <c r="AL97" s="129">
        <v>390</v>
      </c>
      <c r="AM97" s="129">
        <v>390</v>
      </c>
      <c r="AO97" s="128">
        <f>AO99*1000/AO$7</f>
        <v>390.00000000000006</v>
      </c>
      <c r="AP97" s="128">
        <f t="shared" ref="AP97:AT97" si="456">AP99*1000/AP$7</f>
        <v>390</v>
      </c>
      <c r="AQ97" s="128">
        <f t="shared" si="456"/>
        <v>389.99999999999994</v>
      </c>
      <c r="AR97" s="128">
        <f t="shared" si="456"/>
        <v>390</v>
      </c>
      <c r="AS97" s="128"/>
      <c r="AT97" s="128">
        <f t="shared" si="456"/>
        <v>390</v>
      </c>
      <c r="AW97" s="129">
        <v>420</v>
      </c>
      <c r="AX97" s="129">
        <v>420</v>
      </c>
      <c r="AY97" s="129">
        <v>420</v>
      </c>
      <c r="AZ97" s="129">
        <v>420</v>
      </c>
      <c r="BA97" s="129">
        <v>420</v>
      </c>
      <c r="BB97" s="129">
        <v>420</v>
      </c>
      <c r="BC97" s="129">
        <v>420</v>
      </c>
      <c r="BD97" s="129">
        <v>420</v>
      </c>
      <c r="BE97" s="129">
        <v>420</v>
      </c>
      <c r="BF97" s="129">
        <v>420</v>
      </c>
      <c r="BG97" s="129">
        <v>420</v>
      </c>
      <c r="BH97" s="129">
        <v>420</v>
      </c>
      <c r="BJ97" s="128">
        <f>BJ99*1000/BJ$7</f>
        <v>420</v>
      </c>
      <c r="BK97" s="128">
        <f t="shared" ref="BK97:BO97" si="457">BK99*1000/BK$7</f>
        <v>420</v>
      </c>
      <c r="BL97" s="128">
        <f t="shared" si="457"/>
        <v>420</v>
      </c>
      <c r="BM97" s="128">
        <f t="shared" si="457"/>
        <v>419.99999999999994</v>
      </c>
      <c r="BN97" s="128"/>
      <c r="BO97" s="128">
        <f t="shared" si="457"/>
        <v>420</v>
      </c>
    </row>
    <row r="98" spans="3:67" ht="18" customHeight="1" x14ac:dyDescent="0.25">
      <c r="C98" s="114"/>
      <c r="D98" s="114"/>
      <c r="E98" s="118" t="s">
        <v>5</v>
      </c>
      <c r="G98" s="124"/>
      <c r="H98" s="124"/>
      <c r="I98" s="124"/>
      <c r="J98" s="124"/>
      <c r="K98" s="124"/>
      <c r="L98" s="124"/>
      <c r="M98" s="124"/>
      <c r="N98" s="124"/>
      <c r="O98" s="124"/>
      <c r="P98" s="124"/>
      <c r="Q98" s="124"/>
      <c r="R98" s="124"/>
      <c r="T98" s="124"/>
      <c r="U98" s="124"/>
      <c r="V98" s="124"/>
      <c r="W98" s="124"/>
      <c r="Y98" s="124"/>
      <c r="AB98" s="123">
        <f t="shared" ref="AB98:AD98" si="458">(AB97/G97)-1</f>
        <v>8.3574127583907476E-2</v>
      </c>
      <c r="AC98" s="123">
        <f t="shared" si="458"/>
        <v>8.2912200810795866E-2</v>
      </c>
      <c r="AD98" s="123">
        <f t="shared" si="458"/>
        <v>8.2822000721881395E-2</v>
      </c>
      <c r="AE98" s="123">
        <f t="shared" ref="AE98" si="459">(AE97/J97)-1</f>
        <v>8.6320715300409745E-2</v>
      </c>
      <c r="AF98" s="123">
        <f t="shared" ref="AF98" si="460">(AF97/K97)-1</f>
        <v>8.1710767182559652E-2</v>
      </c>
      <c r="AG98" s="123">
        <f t="shared" ref="AG98" si="461">(AG97/L97)-1</f>
        <v>8.3122726136584335E-2</v>
      </c>
      <c r="AH98" s="123">
        <f t="shared" ref="AH98" si="462">(AH97/M97)-1</f>
        <v>8.1200964763937789E-2</v>
      </c>
      <c r="AI98" s="123">
        <f t="shared" ref="AI98" si="463">(AI97/N97)-1</f>
        <v>8.4447904791035366E-2</v>
      </c>
      <c r="AJ98" s="123">
        <f t="shared" ref="AJ98" si="464">(AJ97/O97)-1</f>
        <v>8.4659027700522804E-2</v>
      </c>
      <c r="AK98" s="123">
        <f t="shared" ref="AK98" si="465">(AK97/P97)-1</f>
        <v>8.2882132444814793E-2</v>
      </c>
      <c r="AL98" s="123">
        <f t="shared" ref="AL98" si="466">(AL97/Q97)-1</f>
        <v>8.2882132444814793E-2</v>
      </c>
      <c r="AM98" s="123">
        <f t="shared" ref="AM98" si="467">(AM97/R97)-1</f>
        <v>8.4568536388665017E-2</v>
      </c>
      <c r="AN98" s="123"/>
      <c r="AO98" s="123">
        <f>(AO97/T97)-1</f>
        <v>8.310200195132933E-2</v>
      </c>
      <c r="AP98" s="123">
        <f>(AP97/U97)-1</f>
        <v>8.3716867972895681E-2</v>
      </c>
      <c r="AQ98" s="123">
        <f>(AQ97/V97)-1</f>
        <v>8.3466173941298516E-2</v>
      </c>
      <c r="AR98" s="123">
        <f>(AR97/W97)-1</f>
        <v>8.3444887169860316E-2</v>
      </c>
      <c r="AS98" s="123"/>
      <c r="AT98" s="123">
        <f>(AT97/Y97)-1</f>
        <v>8.34356551193709E-2</v>
      </c>
      <c r="AW98" s="123">
        <f t="shared" ref="AW98" si="468">(AW97/AB97)-1</f>
        <v>7.6923076923076872E-2</v>
      </c>
      <c r="AX98" s="123">
        <f t="shared" ref="AX98" si="469">(AX97/AC97)-1</f>
        <v>7.6923076923076872E-2</v>
      </c>
      <c r="AY98" s="123">
        <f t="shared" ref="AY98" si="470">(AY97/AD97)-1</f>
        <v>7.6923076923076872E-2</v>
      </c>
      <c r="AZ98" s="123">
        <f t="shared" ref="AZ98" si="471">(AZ97/AE97)-1</f>
        <v>7.6923076923076872E-2</v>
      </c>
      <c r="BA98" s="123">
        <f t="shared" ref="BA98" si="472">(BA97/AF97)-1</f>
        <v>7.6923076923076872E-2</v>
      </c>
      <c r="BB98" s="123">
        <f t="shared" ref="BB98" si="473">(BB97/AG97)-1</f>
        <v>7.6923076923076872E-2</v>
      </c>
      <c r="BC98" s="123">
        <f t="shared" ref="BC98" si="474">(BC97/AH97)-1</f>
        <v>7.6923076923076872E-2</v>
      </c>
      <c r="BD98" s="123">
        <f t="shared" ref="BD98" si="475">(BD97/AI97)-1</f>
        <v>7.6923076923076872E-2</v>
      </c>
      <c r="BE98" s="123">
        <f t="shared" ref="BE98" si="476">(BE97/AJ97)-1</f>
        <v>7.6923076923076872E-2</v>
      </c>
      <c r="BF98" s="123">
        <f t="shared" ref="BF98" si="477">(BF97/AK97)-1</f>
        <v>7.6923076923076872E-2</v>
      </c>
      <c r="BG98" s="123">
        <f t="shared" ref="BG98" si="478">(BG97/AL97)-1</f>
        <v>7.6923076923076872E-2</v>
      </c>
      <c r="BH98" s="123">
        <f t="shared" ref="BH98" si="479">(BH97/AM97)-1</f>
        <v>7.6923076923076872E-2</v>
      </c>
      <c r="BJ98" s="123">
        <f>(BJ97/AO97)-1</f>
        <v>7.6923076923076872E-2</v>
      </c>
      <c r="BK98" s="123">
        <f>(BK97/AP97)-1</f>
        <v>7.6923076923076872E-2</v>
      </c>
      <c r="BL98" s="123">
        <f>(BL97/AQ97)-1</f>
        <v>7.6923076923077094E-2</v>
      </c>
      <c r="BM98" s="123">
        <f>(BM97/AR97)-1</f>
        <v>7.6923076923076872E-2</v>
      </c>
      <c r="BN98" s="123"/>
      <c r="BO98" s="123">
        <f>(BO97/AT97)-1</f>
        <v>7.6923076923076872E-2</v>
      </c>
    </row>
    <row r="99" spans="3:67" ht="18" customHeight="1" x14ac:dyDescent="0.25">
      <c r="C99" s="114"/>
      <c r="D99" s="114" t="s">
        <v>247</v>
      </c>
      <c r="E99" s="114"/>
      <c r="G99" s="115">
        <v>2566.2296000000001</v>
      </c>
      <c r="H99" s="115">
        <v>2499.3715999999999</v>
      </c>
      <c r="I99" s="115">
        <v>2632.8427000000001</v>
      </c>
      <c r="J99" s="115">
        <v>2645.9036999999998</v>
      </c>
      <c r="K99" s="115">
        <v>2635.5473999999999</v>
      </c>
      <c r="L99" s="115">
        <v>2696.9243000000001</v>
      </c>
      <c r="M99" s="115">
        <v>2629.5758999999998</v>
      </c>
      <c r="N99" s="115">
        <v>2729.5916999999999</v>
      </c>
      <c r="O99" s="115">
        <v>2747.0383999999999</v>
      </c>
      <c r="P99" s="115">
        <v>2711.9295000000002</v>
      </c>
      <c r="Q99" s="115">
        <v>2888.4029999999998</v>
      </c>
      <c r="R99" s="115">
        <v>2804.8020000000001</v>
      </c>
      <c r="T99" s="98">
        <f>SUM(G99:I99)</f>
        <v>7698.4439000000002</v>
      </c>
      <c r="U99" s="98">
        <f>SUM(J99:L99)</f>
        <v>7978.3754000000008</v>
      </c>
      <c r="V99" s="98">
        <f>SUM(M99:O99)</f>
        <v>8106.2060000000001</v>
      </c>
      <c r="W99" s="98">
        <f>SUM(P99:R99)</f>
        <v>8405.1345000000001</v>
      </c>
      <c r="X99" s="98"/>
      <c r="Y99" s="98">
        <f>SUM(G99:R99)</f>
        <v>32188.159799999998</v>
      </c>
      <c r="AB99" s="98">
        <f>AB$7*AB97/1000</f>
        <v>3084.9</v>
      </c>
      <c r="AC99" s="98">
        <f t="shared" ref="AC99:AD99" si="480">AC$7*AC97/1000</f>
        <v>3127.8</v>
      </c>
      <c r="AD99" s="98">
        <f t="shared" si="480"/>
        <v>3151.2</v>
      </c>
      <c r="AE99" s="98">
        <f t="shared" ref="AE99:AM99" si="481">AE$7*AE97/1000</f>
        <v>3190.2</v>
      </c>
      <c r="AF99" s="98">
        <f t="shared" si="481"/>
        <v>3217.5</v>
      </c>
      <c r="AG99" s="98">
        <f t="shared" si="481"/>
        <v>3240.9</v>
      </c>
      <c r="AH99" s="98">
        <f t="shared" si="481"/>
        <v>3268.2</v>
      </c>
      <c r="AI99" s="98">
        <f t="shared" si="481"/>
        <v>3291.6</v>
      </c>
      <c r="AJ99" s="98">
        <f t="shared" si="481"/>
        <v>3318.9</v>
      </c>
      <c r="AK99" s="98">
        <f t="shared" si="481"/>
        <v>3342.3</v>
      </c>
      <c r="AL99" s="98">
        <f t="shared" si="481"/>
        <v>3365.7</v>
      </c>
      <c r="AM99" s="98">
        <f t="shared" si="481"/>
        <v>3385.2</v>
      </c>
      <c r="AO99" s="98">
        <f>SUM(AB99:AD99)</f>
        <v>9363.9000000000015</v>
      </c>
      <c r="AP99" s="98">
        <f>SUM(AE99:AG99)</f>
        <v>9648.6</v>
      </c>
      <c r="AQ99" s="98">
        <f>SUM(AH99:AJ99)</f>
        <v>9878.6999999999989</v>
      </c>
      <c r="AR99" s="98">
        <f>SUM(AK99:AM99)</f>
        <v>10093.200000000001</v>
      </c>
      <c r="AS99" s="98"/>
      <c r="AT99" s="98">
        <f>SUM(AB99:AM99)</f>
        <v>38984.400000000001</v>
      </c>
      <c r="AW99" s="98">
        <f>AW$7*AW97/1000</f>
        <v>3687.6</v>
      </c>
      <c r="AX99" s="98">
        <f t="shared" ref="AX99:BH99" si="482">AX$7*AX97/1000</f>
        <v>3725.4</v>
      </c>
      <c r="AY99" s="98">
        <f t="shared" si="482"/>
        <v>3767.4</v>
      </c>
      <c r="AZ99" s="98">
        <f t="shared" si="482"/>
        <v>3805.2</v>
      </c>
      <c r="BA99" s="98">
        <f t="shared" si="482"/>
        <v>3847.2</v>
      </c>
      <c r="BB99" s="98">
        <f t="shared" si="482"/>
        <v>3885</v>
      </c>
      <c r="BC99" s="98">
        <f t="shared" si="482"/>
        <v>3927</v>
      </c>
      <c r="BD99" s="98">
        <f t="shared" si="482"/>
        <v>3964.8</v>
      </c>
      <c r="BE99" s="98">
        <f t="shared" si="482"/>
        <v>4006.8</v>
      </c>
      <c r="BF99" s="98">
        <f t="shared" si="482"/>
        <v>4044.6</v>
      </c>
      <c r="BG99" s="98">
        <f t="shared" si="482"/>
        <v>4086.6</v>
      </c>
      <c r="BH99" s="98">
        <f t="shared" si="482"/>
        <v>4124.3999999999996</v>
      </c>
      <c r="BJ99" s="98">
        <f>SUM(AW99:AY99)</f>
        <v>11180.4</v>
      </c>
      <c r="BK99" s="98">
        <f>SUM(AZ99:BB99)</f>
        <v>11537.4</v>
      </c>
      <c r="BL99" s="98">
        <f>SUM(BC99:BE99)</f>
        <v>11898.6</v>
      </c>
      <c r="BM99" s="98">
        <f>SUM(BF99:BH99)</f>
        <v>12255.599999999999</v>
      </c>
      <c r="BN99" s="98"/>
      <c r="BO99" s="98">
        <f>SUM(AW99:BH99)</f>
        <v>46872</v>
      </c>
    </row>
    <row r="100" spans="3:67" ht="18" customHeight="1" x14ac:dyDescent="0.25">
      <c r="C100" s="114"/>
      <c r="D100" s="114"/>
      <c r="E100" s="114"/>
    </row>
    <row r="101" spans="3:67" ht="18" customHeight="1" x14ac:dyDescent="0.25">
      <c r="C101" s="114"/>
      <c r="D101" s="114" t="s">
        <v>36</v>
      </c>
      <c r="E101" s="114"/>
      <c r="G101" s="132">
        <f>G102/G$9</f>
        <v>0</v>
      </c>
      <c r="H101" s="132">
        <f t="shared" ref="H101:Y101" si="483">H102/H$9</f>
        <v>0</v>
      </c>
      <c r="I101" s="132">
        <f t="shared" si="483"/>
        <v>0</v>
      </c>
      <c r="J101" s="132">
        <f t="shared" si="483"/>
        <v>0</v>
      </c>
      <c r="K101" s="132">
        <f t="shared" si="483"/>
        <v>0</v>
      </c>
      <c r="L101" s="132">
        <f t="shared" si="483"/>
        <v>0</v>
      </c>
      <c r="M101" s="132">
        <f t="shared" si="483"/>
        <v>0</v>
      </c>
      <c r="N101" s="132">
        <f t="shared" si="483"/>
        <v>0</v>
      </c>
      <c r="O101" s="132">
        <f t="shared" si="483"/>
        <v>0</v>
      </c>
      <c r="P101" s="132">
        <f t="shared" si="483"/>
        <v>0</v>
      </c>
      <c r="Q101" s="132">
        <f t="shared" si="483"/>
        <v>0</v>
      </c>
      <c r="R101" s="132">
        <f t="shared" si="483"/>
        <v>0</v>
      </c>
      <c r="S101" s="132"/>
      <c r="T101" s="132">
        <f t="shared" si="483"/>
        <v>0</v>
      </c>
      <c r="U101" s="132">
        <f t="shared" si="483"/>
        <v>0</v>
      </c>
      <c r="V101" s="132">
        <f t="shared" si="483"/>
        <v>0</v>
      </c>
      <c r="W101" s="132">
        <f t="shared" si="483"/>
        <v>0</v>
      </c>
      <c r="X101" s="132"/>
      <c r="Y101" s="132">
        <f t="shared" si="483"/>
        <v>0</v>
      </c>
      <c r="AB101" s="133">
        <v>0</v>
      </c>
      <c r="AC101" s="133">
        <v>0</v>
      </c>
      <c r="AD101" s="133">
        <v>0</v>
      </c>
      <c r="AE101" s="133">
        <v>0</v>
      </c>
      <c r="AF101" s="133">
        <v>0</v>
      </c>
      <c r="AG101" s="133">
        <v>0</v>
      </c>
      <c r="AH101" s="133">
        <v>0</v>
      </c>
      <c r="AI101" s="133">
        <v>0</v>
      </c>
      <c r="AJ101" s="133">
        <v>0</v>
      </c>
      <c r="AK101" s="133">
        <v>0</v>
      </c>
      <c r="AL101" s="133">
        <v>0</v>
      </c>
      <c r="AM101" s="133">
        <v>0</v>
      </c>
      <c r="AO101" s="134">
        <f>AO102/AO$9</f>
        <v>0</v>
      </c>
      <c r="AP101" s="134">
        <f t="shared" ref="AP101:AT101" si="484">AP102/AP$9</f>
        <v>0</v>
      </c>
      <c r="AQ101" s="134">
        <f t="shared" si="484"/>
        <v>0</v>
      </c>
      <c r="AR101" s="134">
        <f t="shared" si="484"/>
        <v>0</v>
      </c>
      <c r="AS101" s="134"/>
      <c r="AT101" s="134">
        <f t="shared" si="484"/>
        <v>0</v>
      </c>
      <c r="AW101" s="133">
        <v>0</v>
      </c>
      <c r="AX101" s="133">
        <v>0</v>
      </c>
      <c r="AY101" s="133">
        <v>0</v>
      </c>
      <c r="AZ101" s="133">
        <v>0</v>
      </c>
      <c r="BA101" s="133">
        <v>0</v>
      </c>
      <c r="BB101" s="133">
        <v>0</v>
      </c>
      <c r="BC101" s="133">
        <v>0</v>
      </c>
      <c r="BD101" s="133">
        <v>0</v>
      </c>
      <c r="BE101" s="133">
        <v>0</v>
      </c>
      <c r="BF101" s="133">
        <v>0</v>
      </c>
      <c r="BG101" s="133">
        <v>0</v>
      </c>
      <c r="BH101" s="133">
        <v>0</v>
      </c>
      <c r="BJ101" s="134">
        <f>BJ102/BJ$9</f>
        <v>0</v>
      </c>
      <c r="BK101" s="134">
        <f t="shared" ref="BK101:BO101" si="485">BK102/BK$9</f>
        <v>0</v>
      </c>
      <c r="BL101" s="134">
        <f t="shared" si="485"/>
        <v>0</v>
      </c>
      <c r="BM101" s="134">
        <f t="shared" si="485"/>
        <v>0</v>
      </c>
      <c r="BN101" s="134"/>
      <c r="BO101" s="134">
        <f t="shared" si="485"/>
        <v>0</v>
      </c>
    </row>
    <row r="102" spans="3:67" ht="18" customHeight="1" x14ac:dyDescent="0.25">
      <c r="C102" s="114"/>
      <c r="D102" s="114" t="s">
        <v>26</v>
      </c>
      <c r="E102" s="114"/>
      <c r="G102" s="115">
        <v>0</v>
      </c>
      <c r="H102" s="115">
        <v>0</v>
      </c>
      <c r="I102" s="115">
        <v>0</v>
      </c>
      <c r="J102" s="115">
        <v>0</v>
      </c>
      <c r="K102" s="115">
        <v>0</v>
      </c>
      <c r="L102" s="115">
        <v>0</v>
      </c>
      <c r="M102" s="115">
        <v>0</v>
      </c>
      <c r="N102" s="115">
        <v>0</v>
      </c>
      <c r="O102" s="115">
        <v>0</v>
      </c>
      <c r="P102" s="115">
        <v>0</v>
      </c>
      <c r="Q102" s="115">
        <v>0</v>
      </c>
      <c r="R102" s="115">
        <v>0</v>
      </c>
      <c r="T102" s="98">
        <f>SUM(G102:I102)</f>
        <v>0</v>
      </c>
      <c r="U102" s="98">
        <f>SUM(J102:L102)</f>
        <v>0</v>
      </c>
      <c r="V102" s="98">
        <f>SUM(M102:O102)</f>
        <v>0</v>
      </c>
      <c r="W102" s="98">
        <f>SUM(P102:R102)</f>
        <v>0</v>
      </c>
      <c r="X102" s="98"/>
      <c r="Y102" s="98">
        <f>SUM(G102:R102)</f>
        <v>0</v>
      </c>
      <c r="AB102" s="98">
        <f>AB$9*AB101</f>
        <v>0</v>
      </c>
      <c r="AC102" s="98">
        <f t="shared" ref="AC102:AD102" si="486">AC$9*AC101</f>
        <v>0</v>
      </c>
      <c r="AD102" s="98">
        <f t="shared" si="486"/>
        <v>0</v>
      </c>
      <c r="AE102" s="98">
        <f t="shared" ref="AE102:AM102" si="487">AE$9*AE101</f>
        <v>0</v>
      </c>
      <c r="AF102" s="98">
        <f t="shared" si="487"/>
        <v>0</v>
      </c>
      <c r="AG102" s="98">
        <f t="shared" si="487"/>
        <v>0</v>
      </c>
      <c r="AH102" s="98">
        <f t="shared" si="487"/>
        <v>0</v>
      </c>
      <c r="AI102" s="98">
        <f t="shared" si="487"/>
        <v>0</v>
      </c>
      <c r="AJ102" s="98">
        <f t="shared" si="487"/>
        <v>0</v>
      </c>
      <c r="AK102" s="98">
        <f t="shared" si="487"/>
        <v>0</v>
      </c>
      <c r="AL102" s="98">
        <f t="shared" si="487"/>
        <v>0</v>
      </c>
      <c r="AM102" s="98">
        <f t="shared" si="487"/>
        <v>0</v>
      </c>
      <c r="AO102" s="98">
        <f>SUM(AB102:AD102)</f>
        <v>0</v>
      </c>
      <c r="AP102" s="98">
        <f>SUM(AE102:AG102)</f>
        <v>0</v>
      </c>
      <c r="AQ102" s="98">
        <f>SUM(AH102:AJ102)</f>
        <v>0</v>
      </c>
      <c r="AR102" s="98">
        <f>SUM(AK102:AM102)</f>
        <v>0</v>
      </c>
      <c r="AS102" s="98"/>
      <c r="AT102" s="98">
        <f>SUM(AB102:AM102)</f>
        <v>0</v>
      </c>
      <c r="AW102" s="98">
        <f>AW$9*AW101</f>
        <v>0</v>
      </c>
      <c r="AX102" s="98">
        <f t="shared" ref="AX102" si="488">AX$9*AX101</f>
        <v>0</v>
      </c>
      <c r="AY102" s="98">
        <f t="shared" ref="AY102" si="489">AY$9*AY101</f>
        <v>0</v>
      </c>
      <c r="AZ102" s="98">
        <f t="shared" ref="AZ102" si="490">AZ$9*AZ101</f>
        <v>0</v>
      </c>
      <c r="BA102" s="98">
        <f t="shared" ref="BA102" si="491">BA$9*BA101</f>
        <v>0</v>
      </c>
      <c r="BB102" s="98">
        <f t="shared" ref="BB102" si="492">BB$9*BB101</f>
        <v>0</v>
      </c>
      <c r="BC102" s="98">
        <f t="shared" ref="BC102" si="493">BC$9*BC101</f>
        <v>0</v>
      </c>
      <c r="BD102" s="98">
        <f t="shared" ref="BD102" si="494">BD$9*BD101</f>
        <v>0</v>
      </c>
      <c r="BE102" s="98">
        <f t="shared" ref="BE102" si="495">BE$9*BE101</f>
        <v>0</v>
      </c>
      <c r="BF102" s="98">
        <f t="shared" ref="BF102" si="496">BF$9*BF101</f>
        <v>0</v>
      </c>
      <c r="BG102" s="98">
        <f t="shared" ref="BG102" si="497">BG$9*BG101</f>
        <v>0</v>
      </c>
      <c r="BH102" s="98">
        <f t="shared" ref="BH102" si="498">BH$9*BH101</f>
        <v>0</v>
      </c>
      <c r="BJ102" s="98">
        <f>SUM(AW102:AY102)</f>
        <v>0</v>
      </c>
      <c r="BK102" s="98">
        <f>SUM(AZ102:BB102)</f>
        <v>0</v>
      </c>
      <c r="BL102" s="98">
        <f>SUM(BC102:BE102)</f>
        <v>0</v>
      </c>
      <c r="BM102" s="98">
        <f>SUM(BF102:BH102)</f>
        <v>0</v>
      </c>
      <c r="BN102" s="98"/>
      <c r="BO102" s="98">
        <f>SUM(AW102:BH102)</f>
        <v>0</v>
      </c>
    </row>
    <row r="103" spans="3:67" ht="18" customHeight="1" x14ac:dyDescent="0.25">
      <c r="C103" s="114"/>
      <c r="D103" s="114"/>
      <c r="E103" s="114"/>
    </row>
    <row r="104" spans="3:67" ht="18" customHeight="1" x14ac:dyDescent="0.25">
      <c r="C104" s="114"/>
      <c r="D104" s="114" t="s">
        <v>243</v>
      </c>
      <c r="E104" s="114"/>
      <c r="G104" s="98">
        <f t="shared" ref="G104:R104" si="499">G$9-G99-G102</f>
        <v>1823.0696999999996</v>
      </c>
      <c r="H104" s="98">
        <f t="shared" si="499"/>
        <v>1767.9649999999997</v>
      </c>
      <c r="I104" s="98">
        <f t="shared" si="499"/>
        <v>1852.7195000000002</v>
      </c>
      <c r="J104" s="98">
        <f t="shared" si="499"/>
        <v>1883.8456999999999</v>
      </c>
      <c r="K104" s="98">
        <f t="shared" si="499"/>
        <v>1855.4973000000005</v>
      </c>
      <c r="L104" s="98">
        <f t="shared" si="499"/>
        <v>1907.4033999999997</v>
      </c>
      <c r="M104" s="98">
        <f t="shared" si="499"/>
        <v>1854.7947000000004</v>
      </c>
      <c r="N104" s="98">
        <f t="shared" si="499"/>
        <v>1938.2583000000004</v>
      </c>
      <c r="O104" s="98">
        <f t="shared" si="499"/>
        <v>1954.2356000000004</v>
      </c>
      <c r="P104" s="98">
        <f t="shared" si="499"/>
        <v>1926.0986999999996</v>
      </c>
      <c r="Q104" s="98">
        <f t="shared" si="499"/>
        <v>2044.2177999999999</v>
      </c>
      <c r="R104" s="98">
        <f t="shared" si="499"/>
        <v>1994.1479999999997</v>
      </c>
      <c r="T104" s="98">
        <f>SUM(G104:I104)</f>
        <v>5443.7541999999994</v>
      </c>
      <c r="U104" s="98">
        <f>SUM(J104:L104)</f>
        <v>5646.7464</v>
      </c>
      <c r="V104" s="98">
        <f>SUM(M104:O104)</f>
        <v>5747.2886000000017</v>
      </c>
      <c r="W104" s="98">
        <f>SUM(P104:R104)</f>
        <v>5964.4644999999991</v>
      </c>
      <c r="X104" s="98"/>
      <c r="Y104" s="98">
        <f>SUM(G104:R104)</f>
        <v>22802.253699999997</v>
      </c>
      <c r="AB104" s="98">
        <f>AB$9-AB99-AB102</f>
        <v>2072.4990999999995</v>
      </c>
      <c r="AC104" s="98">
        <f t="shared" ref="AC104:AD104" si="500">AC$9-AC99-AC102</f>
        <v>2119.9265999999998</v>
      </c>
      <c r="AD104" s="98">
        <f t="shared" si="500"/>
        <v>2091.1848</v>
      </c>
      <c r="AE104" s="98">
        <f t="shared" ref="AE104:AM104" si="501">AE$9-AE99-AE102</f>
        <v>2290.4000000000005</v>
      </c>
      <c r="AF104" s="98">
        <f t="shared" si="501"/>
        <v>2310</v>
      </c>
      <c r="AG104" s="98">
        <f t="shared" si="501"/>
        <v>2326.7999999999997</v>
      </c>
      <c r="AH104" s="98">
        <f t="shared" si="501"/>
        <v>2346.4000000000005</v>
      </c>
      <c r="AI104" s="98">
        <f t="shared" si="501"/>
        <v>2363.2000000000003</v>
      </c>
      <c r="AJ104" s="98">
        <f t="shared" si="501"/>
        <v>2382.7999999999997</v>
      </c>
      <c r="AK104" s="98">
        <f t="shared" si="501"/>
        <v>2399.5999999999995</v>
      </c>
      <c r="AL104" s="98">
        <f t="shared" si="501"/>
        <v>2416.4000000000005</v>
      </c>
      <c r="AM104" s="98">
        <f t="shared" si="501"/>
        <v>2430.4000000000005</v>
      </c>
      <c r="AO104" s="98">
        <f>SUM(AB104:AD104)</f>
        <v>6283.6104999999998</v>
      </c>
      <c r="AP104" s="98">
        <f>SUM(AE104:AG104)</f>
        <v>6927.2000000000007</v>
      </c>
      <c r="AQ104" s="98">
        <f>SUM(AH104:AJ104)</f>
        <v>7092.4</v>
      </c>
      <c r="AR104" s="98">
        <f>SUM(AK104:AM104)</f>
        <v>7246.4000000000005</v>
      </c>
      <c r="AS104" s="98"/>
      <c r="AT104" s="98">
        <f>SUM(AB104:AM104)</f>
        <v>27549.610500000003</v>
      </c>
      <c r="AW104" s="98">
        <f>AW$9-AW99-AW102</f>
        <v>2458.4</v>
      </c>
      <c r="AX104" s="98">
        <f t="shared" ref="AX104:BH104" si="502">AX$9-AX99-AX102</f>
        <v>2483.6</v>
      </c>
      <c r="AY104" s="98">
        <f t="shared" si="502"/>
        <v>2511.6</v>
      </c>
      <c r="AZ104" s="98">
        <f t="shared" si="502"/>
        <v>2536.8000000000002</v>
      </c>
      <c r="BA104" s="98">
        <f t="shared" si="502"/>
        <v>2564.8000000000002</v>
      </c>
      <c r="BB104" s="98">
        <f t="shared" si="502"/>
        <v>2590</v>
      </c>
      <c r="BC104" s="98">
        <f t="shared" si="502"/>
        <v>2618</v>
      </c>
      <c r="BD104" s="98">
        <f t="shared" si="502"/>
        <v>2643.2</v>
      </c>
      <c r="BE104" s="98">
        <f t="shared" si="502"/>
        <v>2671.2</v>
      </c>
      <c r="BF104" s="98">
        <f t="shared" si="502"/>
        <v>2696.4</v>
      </c>
      <c r="BG104" s="98">
        <f t="shared" si="502"/>
        <v>2724.4</v>
      </c>
      <c r="BH104" s="98">
        <f t="shared" si="502"/>
        <v>2749.6000000000004</v>
      </c>
      <c r="BJ104" s="98">
        <f>SUM(AW104:AY104)</f>
        <v>7453.6</v>
      </c>
      <c r="BK104" s="98">
        <f>SUM(AZ104:BB104)</f>
        <v>7691.6</v>
      </c>
      <c r="BL104" s="98">
        <f>SUM(BC104:BE104)</f>
        <v>7932.4</v>
      </c>
      <c r="BM104" s="98">
        <f>SUM(BF104:BH104)</f>
        <v>8170.4000000000005</v>
      </c>
      <c r="BN104" s="98"/>
      <c r="BO104" s="98">
        <f>SUM(AW104:BH104)</f>
        <v>31248.000000000007</v>
      </c>
    </row>
    <row r="105" spans="3:67" ht="18" customHeight="1" x14ac:dyDescent="0.25">
      <c r="C105" s="114"/>
      <c r="D105" s="114"/>
      <c r="E105" s="118" t="s">
        <v>5</v>
      </c>
      <c r="G105" s="124"/>
      <c r="H105" s="124"/>
      <c r="I105" s="124"/>
      <c r="J105" s="124"/>
      <c r="K105" s="124"/>
      <c r="L105" s="124"/>
      <c r="M105" s="124"/>
      <c r="N105" s="124"/>
      <c r="O105" s="124"/>
      <c r="P105" s="124"/>
      <c r="Q105" s="124"/>
      <c r="R105" s="124"/>
      <c r="T105" s="124"/>
      <c r="U105" s="124"/>
      <c r="V105" s="124"/>
      <c r="W105" s="124"/>
      <c r="Y105" s="124"/>
      <c r="AB105" s="123">
        <f>(AB104/G104)-1</f>
        <v>0.13681835642378348</v>
      </c>
      <c r="AC105" s="123">
        <f t="shared" ref="AC105:AD105" si="503">(AC104/H104)-1</f>
        <v>0.19907724417621409</v>
      </c>
      <c r="AD105" s="123">
        <f t="shared" si="503"/>
        <v>0.1287109570552909</v>
      </c>
      <c r="AE105" s="123">
        <f t="shared" ref="AE105:AM105" si="504">(AE104/J104)-1</f>
        <v>0.21581082781886041</v>
      </c>
      <c r="AF105" s="123">
        <f t="shared" si="504"/>
        <v>0.24494926508381298</v>
      </c>
      <c r="AG105" s="123">
        <f t="shared" si="504"/>
        <v>0.21987829108409906</v>
      </c>
      <c r="AH105" s="123">
        <f t="shared" si="504"/>
        <v>0.26504566785747241</v>
      </c>
      <c r="AI105" s="123">
        <f t="shared" si="504"/>
        <v>0.2192389425083332</v>
      </c>
      <c r="AJ105" s="123">
        <f t="shared" si="504"/>
        <v>0.21930027269997487</v>
      </c>
      <c r="AK105" s="123">
        <f t="shared" si="504"/>
        <v>0.24583439052214717</v>
      </c>
      <c r="AL105" s="123">
        <f t="shared" si="504"/>
        <v>0.18206582488421774</v>
      </c>
      <c r="AM105" s="123">
        <f t="shared" si="504"/>
        <v>0.21876610963679766</v>
      </c>
      <c r="AN105" s="123"/>
      <c r="AO105" s="123">
        <f t="shared" ref="AO105:AR105" si="505">(AO104/T104)-1</f>
        <v>0.15427887982157618</v>
      </c>
      <c r="AP105" s="123">
        <f t="shared" si="505"/>
        <v>0.22675953713805885</v>
      </c>
      <c r="AQ105" s="123">
        <f t="shared" si="505"/>
        <v>0.23404277975530885</v>
      </c>
      <c r="AR105" s="123">
        <f t="shared" si="505"/>
        <v>0.21492885069564949</v>
      </c>
      <c r="AS105" s="123"/>
      <c r="AT105" s="123">
        <f t="shared" ref="AT105" si="506">(AT104/Y104)-1</f>
        <v>0.20819682398323658</v>
      </c>
      <c r="AW105" s="123">
        <f>(AW104/AB104)-1</f>
        <v>0.18620075637186084</v>
      </c>
      <c r="AX105" s="123">
        <f t="shared" ref="AX105" si="507">(AX104/AC104)-1</f>
        <v>0.1715499961177902</v>
      </c>
      <c r="AY105" s="123">
        <f t="shared" ref="AY105" si="508">(AY104/AD104)-1</f>
        <v>0.20104162960633598</v>
      </c>
      <c r="AZ105" s="123">
        <f t="shared" ref="AZ105" si="509">(AZ104/AE104)-1</f>
        <v>0.10757946210268932</v>
      </c>
      <c r="BA105" s="123">
        <f t="shared" ref="BA105" si="510">(BA104/AF104)-1</f>
        <v>0.11030303030303035</v>
      </c>
      <c r="BB105" s="123">
        <f t="shared" ref="BB105" si="511">(BB104/AG104)-1</f>
        <v>0.11311672683513851</v>
      </c>
      <c r="BC105" s="123">
        <f t="shared" ref="BC105" si="512">(BC104/AH104)-1</f>
        <v>0.11575178997613333</v>
      </c>
      <c r="BD105" s="123">
        <f t="shared" ref="BD105" si="513">(BD104/AI104)-1</f>
        <v>0.11848341232227466</v>
      </c>
      <c r="BE105" s="123">
        <f t="shared" ref="BE105" si="514">(BE104/AJ104)-1</f>
        <v>0.12103407755581674</v>
      </c>
      <c r="BF105" s="123">
        <f t="shared" ref="BF105" si="515">(BF104/AK104)-1</f>
        <v>0.12368728121353589</v>
      </c>
      <c r="BG105" s="123">
        <f t="shared" ref="BG105" si="516">(BG104/AL104)-1</f>
        <v>0.12746234067207385</v>
      </c>
      <c r="BH105" s="123">
        <f t="shared" ref="BH105" si="517">(BH104/AM104)-1</f>
        <v>0.13133640552995374</v>
      </c>
      <c r="BI105" s="123"/>
      <c r="BJ105" s="123">
        <f t="shared" ref="BJ105:BM105" si="518">(BJ104/AO104)-1</f>
        <v>0.18619701205222716</v>
      </c>
      <c r="BK105" s="123">
        <f t="shared" si="518"/>
        <v>0.1103476151980598</v>
      </c>
      <c r="BL105" s="123">
        <f t="shared" si="518"/>
        <v>0.11843663639952617</v>
      </c>
      <c r="BM105" s="123">
        <f t="shared" si="518"/>
        <v>0.12751159196290573</v>
      </c>
      <c r="BN105" s="123"/>
      <c r="BO105" s="123">
        <f t="shared" ref="BO105" si="519">(BO104/AT104)-1</f>
        <v>0.13424471100961677</v>
      </c>
    </row>
    <row r="106" spans="3:67" ht="18" customHeight="1" x14ac:dyDescent="0.25">
      <c r="C106" s="114"/>
      <c r="D106" s="114" t="s">
        <v>248</v>
      </c>
      <c r="E106" s="114"/>
      <c r="G106" s="134">
        <f t="shared" ref="G106:Y106" si="520">G104/G$9</f>
        <v>0.41534413021230965</v>
      </c>
      <c r="H106" s="134">
        <f t="shared" si="520"/>
        <v>0.41430174502756589</v>
      </c>
      <c r="I106" s="134">
        <f t="shared" si="520"/>
        <v>0.41304064404680424</v>
      </c>
      <c r="J106" s="134">
        <f t="shared" si="520"/>
        <v>0.41588298460837592</v>
      </c>
      <c r="K106" s="134">
        <f t="shared" si="520"/>
        <v>0.41315493920601598</v>
      </c>
      <c r="L106" s="134">
        <f t="shared" si="520"/>
        <v>0.4142631724496933</v>
      </c>
      <c r="M106" s="134">
        <f t="shared" si="520"/>
        <v>0.41361316123158964</v>
      </c>
      <c r="N106" s="134">
        <f t="shared" si="520"/>
        <v>0.41523577235772363</v>
      </c>
      <c r="O106" s="134">
        <f t="shared" si="520"/>
        <v>0.41568213211993182</v>
      </c>
      <c r="P106" s="134">
        <f t="shared" si="520"/>
        <v>0.41528395622950282</v>
      </c>
      <c r="Q106" s="134">
        <f t="shared" si="520"/>
        <v>0.41442832986472428</v>
      </c>
      <c r="R106" s="134">
        <f t="shared" si="520"/>
        <v>0.41553839902478662</v>
      </c>
      <c r="S106" s="134"/>
      <c r="T106" s="134">
        <f t="shared" si="520"/>
        <v>0.4142194599851603</v>
      </c>
      <c r="U106" s="134">
        <f t="shared" si="520"/>
        <v>0.41443639791902637</v>
      </c>
      <c r="V106" s="134">
        <f t="shared" si="520"/>
        <v>0.41486200889701874</v>
      </c>
      <c r="W106" s="134">
        <f t="shared" si="520"/>
        <v>0.41507522234962851</v>
      </c>
      <c r="X106" s="134"/>
      <c r="Y106" s="134">
        <f t="shared" si="520"/>
        <v>0.41465870592153303</v>
      </c>
      <c r="AB106" s="134">
        <f>AB104/AB$9</f>
        <v>0.40184966488244039</v>
      </c>
      <c r="AC106" s="134">
        <f t="shared" ref="AC106:AD106" si="521">AC104/AC$9</f>
        <v>0.40397047361423133</v>
      </c>
      <c r="AD106" s="134">
        <f t="shared" si="521"/>
        <v>0.39889952374346882</v>
      </c>
      <c r="AE106" s="134">
        <f t="shared" ref="AE106:AM106" si="522">AE104/AE$9</f>
        <v>0.41791044776119413</v>
      </c>
      <c r="AF106" s="134">
        <f t="shared" si="522"/>
        <v>0.41791044776119401</v>
      </c>
      <c r="AG106" s="134">
        <f t="shared" si="522"/>
        <v>0.41791044776119401</v>
      </c>
      <c r="AH106" s="134">
        <f t="shared" si="522"/>
        <v>0.41791044776119413</v>
      </c>
      <c r="AI106" s="134">
        <f t="shared" si="522"/>
        <v>0.41791044776119407</v>
      </c>
      <c r="AJ106" s="134">
        <f t="shared" si="522"/>
        <v>0.41791044776119401</v>
      </c>
      <c r="AK106" s="134">
        <f t="shared" si="522"/>
        <v>0.41791044776119396</v>
      </c>
      <c r="AL106" s="134">
        <f t="shared" si="522"/>
        <v>0.41791044776119407</v>
      </c>
      <c r="AM106" s="134">
        <f t="shared" si="522"/>
        <v>0.41791044776119407</v>
      </c>
      <c r="AO106" s="134">
        <f>AO104/AO$9</f>
        <v>0.40157253768898249</v>
      </c>
      <c r="AP106" s="134">
        <f t="shared" ref="AP106:AT106" si="523">AP104/AP$9</f>
        <v>0.41791044776119407</v>
      </c>
      <c r="AQ106" s="134">
        <f t="shared" si="523"/>
        <v>0.41791044776119396</v>
      </c>
      <c r="AR106" s="134">
        <f t="shared" si="523"/>
        <v>0.41791044776119407</v>
      </c>
      <c r="AS106" s="134"/>
      <c r="AT106" s="134">
        <f t="shared" si="523"/>
        <v>0.41406808777895632</v>
      </c>
      <c r="AW106" s="134">
        <f>AW104/AW$9</f>
        <v>0.4</v>
      </c>
      <c r="AX106" s="134">
        <f t="shared" ref="AX106:BH106" si="524">AX104/AX$9</f>
        <v>0.39999999999999997</v>
      </c>
      <c r="AY106" s="134">
        <f t="shared" si="524"/>
        <v>0.39999999999999997</v>
      </c>
      <c r="AZ106" s="134">
        <f t="shared" si="524"/>
        <v>0.4</v>
      </c>
      <c r="BA106" s="134">
        <f t="shared" si="524"/>
        <v>0.4</v>
      </c>
      <c r="BB106" s="134">
        <f t="shared" si="524"/>
        <v>0.4</v>
      </c>
      <c r="BC106" s="134">
        <f t="shared" si="524"/>
        <v>0.4</v>
      </c>
      <c r="BD106" s="134">
        <f t="shared" si="524"/>
        <v>0.39999999999999997</v>
      </c>
      <c r="BE106" s="134">
        <f t="shared" si="524"/>
        <v>0.39999999999999997</v>
      </c>
      <c r="BF106" s="134">
        <f t="shared" si="524"/>
        <v>0.4</v>
      </c>
      <c r="BG106" s="134">
        <f t="shared" si="524"/>
        <v>0.4</v>
      </c>
      <c r="BH106" s="134">
        <f t="shared" si="524"/>
        <v>0.40000000000000008</v>
      </c>
      <c r="BJ106" s="134">
        <f>BJ104/BJ$9</f>
        <v>0.4</v>
      </c>
      <c r="BK106" s="134">
        <f t="shared" ref="BK106:BO106" si="525">BK104/BK$9</f>
        <v>0.4</v>
      </c>
      <c r="BL106" s="134">
        <f t="shared" si="525"/>
        <v>0.39999999999999997</v>
      </c>
      <c r="BM106" s="134">
        <f t="shared" si="525"/>
        <v>0.4</v>
      </c>
      <c r="BN106" s="134"/>
      <c r="BO106" s="134">
        <f t="shared" si="525"/>
        <v>0.40000000000000008</v>
      </c>
    </row>
    <row r="107" spans="3:67" ht="18" customHeight="1" x14ac:dyDescent="0.25">
      <c r="C107" s="114"/>
      <c r="D107" s="114"/>
      <c r="E107" s="114"/>
    </row>
    <row r="108" spans="3:67" ht="18" customHeight="1" x14ac:dyDescent="0.25">
      <c r="C108" s="113" t="str">
        <f>$D$36</f>
        <v>April COGS Forecast</v>
      </c>
      <c r="D108" s="114"/>
      <c r="E108" s="114"/>
    </row>
    <row r="109" spans="3:67" ht="18" customHeight="1" x14ac:dyDescent="0.25">
      <c r="C109" s="114"/>
      <c r="D109" s="114" t="s">
        <v>246</v>
      </c>
      <c r="E109" s="114"/>
      <c r="G109" s="128">
        <f>G111*1000/G$7</f>
        <v>359.92</v>
      </c>
      <c r="H109" s="128">
        <f t="shared" ref="H109:Y109" si="526">H111*1000/H$7</f>
        <v>360.14</v>
      </c>
      <c r="I109" s="128">
        <f t="shared" si="526"/>
        <v>360.17</v>
      </c>
      <c r="J109" s="128">
        <f t="shared" si="526"/>
        <v>359.00999999999993</v>
      </c>
      <c r="K109" s="128">
        <f t="shared" si="526"/>
        <v>360.53999999999996</v>
      </c>
      <c r="L109" s="128">
        <f t="shared" si="526"/>
        <v>360.07000000000005</v>
      </c>
      <c r="M109" s="128">
        <f t="shared" si="526"/>
        <v>360.71</v>
      </c>
      <c r="N109" s="128">
        <f t="shared" si="526"/>
        <v>359.62999999999994</v>
      </c>
      <c r="O109" s="128">
        <f t="shared" si="526"/>
        <v>359.56</v>
      </c>
      <c r="P109" s="128">
        <f t="shared" si="526"/>
        <v>360.15</v>
      </c>
      <c r="Q109" s="128">
        <f t="shared" si="526"/>
        <v>360.15</v>
      </c>
      <c r="R109" s="128">
        <f t="shared" si="526"/>
        <v>359.59</v>
      </c>
      <c r="S109" s="128"/>
      <c r="T109" s="128">
        <f t="shared" si="526"/>
        <v>360.07688961646403</v>
      </c>
      <c r="U109" s="128">
        <f t="shared" si="526"/>
        <v>359.87259359494817</v>
      </c>
      <c r="V109" s="128">
        <f t="shared" si="526"/>
        <v>359.95586145648315</v>
      </c>
      <c r="W109" s="128">
        <f t="shared" si="526"/>
        <v>359.96293361884369</v>
      </c>
      <c r="X109" s="128"/>
      <c r="Y109" s="128">
        <f t="shared" si="526"/>
        <v>359.96600089465443</v>
      </c>
      <c r="AB109" s="128">
        <f>AB111*1000/AB$7</f>
        <v>389.25</v>
      </c>
      <c r="AC109" s="128">
        <f t="shared" ref="AC109:AD109" si="527">AC111*1000/AC$7</f>
        <v>390</v>
      </c>
      <c r="AD109" s="128">
        <f t="shared" si="527"/>
        <v>389.28</v>
      </c>
      <c r="AE109" s="129">
        <v>390</v>
      </c>
      <c r="AF109" s="129">
        <v>390</v>
      </c>
      <c r="AG109" s="129">
        <v>390</v>
      </c>
      <c r="AH109" s="129">
        <v>390</v>
      </c>
      <c r="AI109" s="129">
        <v>390</v>
      </c>
      <c r="AJ109" s="129">
        <v>390</v>
      </c>
      <c r="AK109" s="129">
        <v>390</v>
      </c>
      <c r="AL109" s="129">
        <v>390</v>
      </c>
      <c r="AM109" s="129">
        <v>390</v>
      </c>
      <c r="AO109" s="128">
        <f>AO111*1000/AO$7</f>
        <v>389.51061640982925</v>
      </c>
      <c r="AP109" s="128">
        <f t="shared" ref="AP109:AR109" si="528">AP111*1000/AP$7</f>
        <v>390</v>
      </c>
      <c r="AQ109" s="128">
        <f t="shared" si="528"/>
        <v>389.99999999999994</v>
      </c>
      <c r="AR109" s="128">
        <f t="shared" si="528"/>
        <v>390</v>
      </c>
      <c r="AS109" s="128"/>
      <c r="AT109" s="128">
        <f t="shared" ref="AT109" si="529">AT111*1000/AT$7</f>
        <v>389.88245198079233</v>
      </c>
      <c r="AW109" s="129">
        <v>420</v>
      </c>
      <c r="AX109" s="129">
        <v>420</v>
      </c>
      <c r="AY109" s="129">
        <v>420</v>
      </c>
      <c r="AZ109" s="129">
        <v>420</v>
      </c>
      <c r="BA109" s="129">
        <v>420</v>
      </c>
      <c r="BB109" s="129">
        <v>420</v>
      </c>
      <c r="BC109" s="129">
        <v>420</v>
      </c>
      <c r="BD109" s="129">
        <v>420</v>
      </c>
      <c r="BE109" s="129">
        <v>420</v>
      </c>
      <c r="BF109" s="129">
        <v>420</v>
      </c>
      <c r="BG109" s="129">
        <v>420</v>
      </c>
      <c r="BH109" s="129">
        <v>420</v>
      </c>
      <c r="BJ109" s="128">
        <f>BJ111*1000/BJ$7</f>
        <v>420</v>
      </c>
      <c r="BK109" s="128">
        <f t="shared" ref="BK109:BM109" si="530">BK111*1000/BK$7</f>
        <v>420</v>
      </c>
      <c r="BL109" s="128">
        <f t="shared" si="530"/>
        <v>420</v>
      </c>
      <c r="BM109" s="128">
        <f t="shared" si="530"/>
        <v>419.99999999999994</v>
      </c>
      <c r="BN109" s="128"/>
      <c r="BO109" s="128">
        <f t="shared" ref="BO109" si="531">BO111*1000/BO$7</f>
        <v>420</v>
      </c>
    </row>
    <row r="110" spans="3:67" ht="18" customHeight="1" x14ac:dyDescent="0.25">
      <c r="C110" s="114"/>
      <c r="D110" s="114"/>
      <c r="E110" s="118" t="s">
        <v>5</v>
      </c>
      <c r="G110" s="124"/>
      <c r="H110" s="124"/>
      <c r="I110" s="124"/>
      <c r="J110" s="124"/>
      <c r="K110" s="124"/>
      <c r="L110" s="124"/>
      <c r="M110" s="124"/>
      <c r="N110" s="124"/>
      <c r="O110" s="124"/>
      <c r="P110" s="124"/>
      <c r="Q110" s="124"/>
      <c r="R110" s="124"/>
      <c r="T110" s="124"/>
      <c r="U110" s="124"/>
      <c r="V110" s="124"/>
      <c r="W110" s="124"/>
      <c r="Y110" s="124"/>
      <c r="AB110" s="123">
        <f t="shared" ref="AB110:AD110" si="532">(AB109/G109)-1</f>
        <v>8.1490331184707721E-2</v>
      </c>
      <c r="AC110" s="123">
        <f t="shared" si="532"/>
        <v>8.2912200810795866E-2</v>
      </c>
      <c r="AD110" s="123">
        <f t="shared" si="532"/>
        <v>8.0822944720548406E-2</v>
      </c>
      <c r="AE110" s="123">
        <f t="shared" ref="AE110" si="533">(AE109/J109)-1</f>
        <v>8.6320715300409745E-2</v>
      </c>
      <c r="AF110" s="123">
        <f t="shared" ref="AF110" si="534">(AF109/K109)-1</f>
        <v>8.1710767182559652E-2</v>
      </c>
      <c r="AG110" s="123">
        <f t="shared" ref="AG110" si="535">(AG109/L109)-1</f>
        <v>8.3122726136584335E-2</v>
      </c>
      <c r="AH110" s="123">
        <f t="shared" ref="AH110" si="536">(AH109/M109)-1</f>
        <v>8.1200964763937789E-2</v>
      </c>
      <c r="AI110" s="123">
        <f t="shared" ref="AI110" si="537">(AI109/N109)-1</f>
        <v>8.4447904791035366E-2</v>
      </c>
      <c r="AJ110" s="123">
        <f t="shared" ref="AJ110" si="538">(AJ109/O109)-1</f>
        <v>8.4659027700522804E-2</v>
      </c>
      <c r="AK110" s="123">
        <f t="shared" ref="AK110" si="539">(AK109/P109)-1</f>
        <v>8.2882132444814793E-2</v>
      </c>
      <c r="AL110" s="123">
        <f t="shared" ref="AL110" si="540">(AL109/Q109)-1</f>
        <v>8.2882132444814793E-2</v>
      </c>
      <c r="AM110" s="123">
        <f t="shared" ref="AM110" si="541">(AM109/R109)-1</f>
        <v>8.4568536388665017E-2</v>
      </c>
      <c r="AN110" s="123"/>
      <c r="AO110" s="123">
        <f>(AO109/T109)-1</f>
        <v>8.1742893371236747E-2</v>
      </c>
      <c r="AP110" s="123">
        <f>(AP109/U109)-1</f>
        <v>8.3716867972895681E-2</v>
      </c>
      <c r="AQ110" s="123">
        <f>(AQ109/V109)-1</f>
        <v>8.3466173941298516E-2</v>
      </c>
      <c r="AR110" s="123">
        <f>(AR109/W109)-1</f>
        <v>8.3444887169860316E-2</v>
      </c>
      <c r="AS110" s="123"/>
      <c r="AT110" s="123">
        <f>(AT109/Y109)-1</f>
        <v>8.3109102003477986E-2</v>
      </c>
      <c r="AW110" s="123">
        <f t="shared" ref="AW110" si="542">(AW109/AB109)-1</f>
        <v>7.899807321772645E-2</v>
      </c>
      <c r="AX110" s="123">
        <f t="shared" ref="AX110" si="543">(AX109/AC109)-1</f>
        <v>7.6923076923076872E-2</v>
      </c>
      <c r="AY110" s="123">
        <f t="shared" ref="AY110" si="544">(AY109/AD109)-1</f>
        <v>7.8914919852034693E-2</v>
      </c>
      <c r="AZ110" s="123">
        <f t="shared" ref="AZ110" si="545">(AZ109/AE109)-1</f>
        <v>7.6923076923076872E-2</v>
      </c>
      <c r="BA110" s="123">
        <f t="shared" ref="BA110" si="546">(BA109/AF109)-1</f>
        <v>7.6923076923076872E-2</v>
      </c>
      <c r="BB110" s="123">
        <f t="shared" ref="BB110" si="547">(BB109/AG109)-1</f>
        <v>7.6923076923076872E-2</v>
      </c>
      <c r="BC110" s="123">
        <f t="shared" ref="BC110" si="548">(BC109/AH109)-1</f>
        <v>7.6923076923076872E-2</v>
      </c>
      <c r="BD110" s="123">
        <f t="shared" ref="BD110" si="549">(BD109/AI109)-1</f>
        <v>7.6923076923076872E-2</v>
      </c>
      <c r="BE110" s="123">
        <f t="shared" ref="BE110" si="550">(BE109/AJ109)-1</f>
        <v>7.6923076923076872E-2</v>
      </c>
      <c r="BF110" s="123">
        <f t="shared" ref="BF110" si="551">(BF109/AK109)-1</f>
        <v>7.6923076923076872E-2</v>
      </c>
      <c r="BG110" s="123">
        <f t="shared" ref="BG110" si="552">(BG109/AL109)-1</f>
        <v>7.6923076923076872E-2</v>
      </c>
      <c r="BH110" s="123">
        <f t="shared" ref="BH110" si="553">(BH109/AM109)-1</f>
        <v>7.6923076923076872E-2</v>
      </c>
      <c r="BJ110" s="123">
        <f>(BJ109/AO109)-1</f>
        <v>7.8276129855446408E-2</v>
      </c>
      <c r="BK110" s="123">
        <f>(BK109/AP109)-1</f>
        <v>7.6923076923076872E-2</v>
      </c>
      <c r="BL110" s="123">
        <f>(BL109/AQ109)-1</f>
        <v>7.6923076923077094E-2</v>
      </c>
      <c r="BM110" s="123">
        <f>(BM109/AR109)-1</f>
        <v>7.6923076923076872E-2</v>
      </c>
      <c r="BN110" s="123"/>
      <c r="BO110" s="123">
        <f>(BO109/AT109)-1</f>
        <v>7.7247764976843492E-2</v>
      </c>
    </row>
    <row r="111" spans="3:67" ht="18" customHeight="1" x14ac:dyDescent="0.25">
      <c r="C111" s="114"/>
      <c r="D111" s="114" t="s">
        <v>247</v>
      </c>
      <c r="E111" s="114"/>
      <c r="G111" s="115">
        <v>2566.2296000000001</v>
      </c>
      <c r="H111" s="115">
        <v>2499.3715999999999</v>
      </c>
      <c r="I111" s="115">
        <v>2632.8427000000001</v>
      </c>
      <c r="J111" s="115">
        <v>2645.9036999999998</v>
      </c>
      <c r="K111" s="115">
        <v>2635.5473999999999</v>
      </c>
      <c r="L111" s="115">
        <v>2696.9243000000001</v>
      </c>
      <c r="M111" s="115">
        <v>2629.5758999999998</v>
      </c>
      <c r="N111" s="115">
        <v>2729.5916999999999</v>
      </c>
      <c r="O111" s="115">
        <v>2747.0383999999999</v>
      </c>
      <c r="P111" s="115">
        <v>2711.9295000000002</v>
      </c>
      <c r="Q111" s="115">
        <v>2888.4029999999998</v>
      </c>
      <c r="R111" s="115">
        <v>2804.8020000000001</v>
      </c>
      <c r="T111" s="98">
        <f>SUM(G111:I111)</f>
        <v>7698.4439000000002</v>
      </c>
      <c r="U111" s="98">
        <f>SUM(J111:L111)</f>
        <v>7978.3754000000008</v>
      </c>
      <c r="V111" s="98">
        <f>SUM(M111:O111)</f>
        <v>8106.2060000000001</v>
      </c>
      <c r="W111" s="98">
        <f>SUM(P111:R111)</f>
        <v>8405.1345000000001</v>
      </c>
      <c r="X111" s="98"/>
      <c r="Y111" s="98">
        <f>SUM(G111:R111)</f>
        <v>32188.159799999998</v>
      </c>
      <c r="AB111" s="115">
        <v>3078.9675000000002</v>
      </c>
      <c r="AC111" s="115">
        <v>3127.8</v>
      </c>
      <c r="AD111" s="115">
        <v>3145.3824</v>
      </c>
      <c r="AE111" s="98">
        <f t="shared" ref="AE111:AM111" si="554">AE$7*AE109/1000</f>
        <v>3190.2</v>
      </c>
      <c r="AF111" s="98">
        <f t="shared" si="554"/>
        <v>3217.5</v>
      </c>
      <c r="AG111" s="98">
        <f t="shared" si="554"/>
        <v>3240.9</v>
      </c>
      <c r="AH111" s="98">
        <f t="shared" si="554"/>
        <v>3268.2</v>
      </c>
      <c r="AI111" s="98">
        <f t="shared" si="554"/>
        <v>3291.6</v>
      </c>
      <c r="AJ111" s="98">
        <f t="shared" si="554"/>
        <v>3318.9</v>
      </c>
      <c r="AK111" s="98">
        <f t="shared" si="554"/>
        <v>3342.3</v>
      </c>
      <c r="AL111" s="98">
        <f t="shared" si="554"/>
        <v>3365.7</v>
      </c>
      <c r="AM111" s="98">
        <f t="shared" si="554"/>
        <v>3385.2</v>
      </c>
      <c r="AO111" s="98">
        <f>SUM(AB111:AD111)</f>
        <v>9352.1499000000003</v>
      </c>
      <c r="AP111" s="98">
        <f>SUM(AE111:AG111)</f>
        <v>9648.6</v>
      </c>
      <c r="AQ111" s="98">
        <f>SUM(AH111:AJ111)</f>
        <v>9878.6999999999989</v>
      </c>
      <c r="AR111" s="98">
        <f>SUM(AK111:AM111)</f>
        <v>10093.200000000001</v>
      </c>
      <c r="AS111" s="98"/>
      <c r="AT111" s="98">
        <f>SUM(AB111:AM111)</f>
        <v>38972.649899999997</v>
      </c>
      <c r="AW111" s="98">
        <f>AW$7*AW109/1000</f>
        <v>3687.6</v>
      </c>
      <c r="AX111" s="98">
        <f t="shared" ref="AX111:BH111" si="555">AX$7*AX109/1000</f>
        <v>3725.4</v>
      </c>
      <c r="AY111" s="98">
        <f t="shared" si="555"/>
        <v>3767.4</v>
      </c>
      <c r="AZ111" s="98">
        <f t="shared" si="555"/>
        <v>3805.2</v>
      </c>
      <c r="BA111" s="98">
        <f t="shared" si="555"/>
        <v>3847.2</v>
      </c>
      <c r="BB111" s="98">
        <f t="shared" si="555"/>
        <v>3885</v>
      </c>
      <c r="BC111" s="98">
        <f t="shared" si="555"/>
        <v>3927</v>
      </c>
      <c r="BD111" s="98">
        <f t="shared" si="555"/>
        <v>3964.8</v>
      </c>
      <c r="BE111" s="98">
        <f t="shared" si="555"/>
        <v>4006.8</v>
      </c>
      <c r="BF111" s="98">
        <f t="shared" si="555"/>
        <v>4044.6</v>
      </c>
      <c r="BG111" s="98">
        <f t="shared" si="555"/>
        <v>4086.6</v>
      </c>
      <c r="BH111" s="98">
        <f t="shared" si="555"/>
        <v>4124.3999999999996</v>
      </c>
      <c r="BJ111" s="98">
        <f>SUM(AW111:AY111)</f>
        <v>11180.4</v>
      </c>
      <c r="BK111" s="98">
        <f>SUM(AZ111:BB111)</f>
        <v>11537.4</v>
      </c>
      <c r="BL111" s="98">
        <f>SUM(BC111:BE111)</f>
        <v>11898.6</v>
      </c>
      <c r="BM111" s="98">
        <f>SUM(BF111:BH111)</f>
        <v>12255.599999999999</v>
      </c>
      <c r="BN111" s="98"/>
      <c r="BO111" s="98">
        <f>SUM(AW111:BH111)</f>
        <v>46872</v>
      </c>
    </row>
    <row r="112" spans="3:67" ht="18" customHeight="1" x14ac:dyDescent="0.25">
      <c r="C112" s="114"/>
      <c r="D112" s="114"/>
      <c r="E112" s="114"/>
    </row>
    <row r="113" spans="3:67" ht="18" customHeight="1" x14ac:dyDescent="0.25">
      <c r="C113" s="114"/>
      <c r="D113" s="114" t="s">
        <v>36</v>
      </c>
      <c r="E113" s="114"/>
      <c r="G113" s="132">
        <f>G114/G$9</f>
        <v>0</v>
      </c>
      <c r="H113" s="132">
        <f t="shared" ref="H113:Y113" si="556">H114/H$9</f>
        <v>0</v>
      </c>
      <c r="I113" s="132">
        <f t="shared" si="556"/>
        <v>0</v>
      </c>
      <c r="J113" s="132">
        <f t="shared" si="556"/>
        <v>0</v>
      </c>
      <c r="K113" s="132">
        <f t="shared" si="556"/>
        <v>0</v>
      </c>
      <c r="L113" s="132">
        <f t="shared" si="556"/>
        <v>0</v>
      </c>
      <c r="M113" s="132">
        <f t="shared" si="556"/>
        <v>0</v>
      </c>
      <c r="N113" s="132">
        <f t="shared" si="556"/>
        <v>0</v>
      </c>
      <c r="O113" s="132">
        <f t="shared" si="556"/>
        <v>0</v>
      </c>
      <c r="P113" s="132">
        <f t="shared" si="556"/>
        <v>0</v>
      </c>
      <c r="Q113" s="132">
        <f t="shared" si="556"/>
        <v>0</v>
      </c>
      <c r="R113" s="132">
        <f t="shared" si="556"/>
        <v>0</v>
      </c>
      <c r="S113" s="132"/>
      <c r="T113" s="132">
        <f t="shared" si="556"/>
        <v>0</v>
      </c>
      <c r="U113" s="132">
        <f t="shared" si="556"/>
        <v>0</v>
      </c>
      <c r="V113" s="132">
        <f t="shared" si="556"/>
        <v>0</v>
      </c>
      <c r="W113" s="132">
        <f t="shared" si="556"/>
        <v>0</v>
      </c>
      <c r="X113" s="132"/>
      <c r="Y113" s="132">
        <f t="shared" si="556"/>
        <v>0</v>
      </c>
      <c r="AB113" s="134">
        <f>AB114/AB$9</f>
        <v>0</v>
      </c>
      <c r="AC113" s="134">
        <f t="shared" ref="AC113:AD113" si="557">AC114/AC$9</f>
        <v>0</v>
      </c>
      <c r="AD113" s="134">
        <f t="shared" si="557"/>
        <v>0</v>
      </c>
      <c r="AE113" s="133">
        <v>0</v>
      </c>
      <c r="AF113" s="133">
        <v>0</v>
      </c>
      <c r="AG113" s="133">
        <v>0</v>
      </c>
      <c r="AH113" s="133">
        <v>0</v>
      </c>
      <c r="AI113" s="133">
        <v>0</v>
      </c>
      <c r="AJ113" s="133">
        <v>0</v>
      </c>
      <c r="AK113" s="133">
        <v>0</v>
      </c>
      <c r="AL113" s="133">
        <v>0</v>
      </c>
      <c r="AM113" s="133">
        <v>0</v>
      </c>
      <c r="AO113" s="134">
        <f>AO114/AO$9</f>
        <v>0</v>
      </c>
      <c r="AP113" s="134">
        <f t="shared" ref="AP113:AR113" si="558">AP114/AP$9</f>
        <v>0</v>
      </c>
      <c r="AQ113" s="134">
        <f t="shared" si="558"/>
        <v>0</v>
      </c>
      <c r="AR113" s="134">
        <f t="shared" si="558"/>
        <v>0</v>
      </c>
      <c r="AS113" s="134"/>
      <c r="AT113" s="134">
        <f t="shared" ref="AT113" si="559">AT114/AT$9</f>
        <v>0</v>
      </c>
      <c r="AW113" s="133">
        <v>0</v>
      </c>
      <c r="AX113" s="133">
        <v>0</v>
      </c>
      <c r="AY113" s="133">
        <v>0</v>
      </c>
      <c r="AZ113" s="133">
        <v>0</v>
      </c>
      <c r="BA113" s="133">
        <v>0</v>
      </c>
      <c r="BB113" s="133">
        <v>0</v>
      </c>
      <c r="BC113" s="133">
        <v>0</v>
      </c>
      <c r="BD113" s="133">
        <v>0</v>
      </c>
      <c r="BE113" s="133">
        <v>0</v>
      </c>
      <c r="BF113" s="133">
        <v>0</v>
      </c>
      <c r="BG113" s="133">
        <v>0</v>
      </c>
      <c r="BH113" s="133">
        <v>0</v>
      </c>
      <c r="BJ113" s="134">
        <f>BJ114/BJ$9</f>
        <v>0</v>
      </c>
      <c r="BK113" s="134">
        <f t="shared" ref="BK113:BM113" si="560">BK114/BK$9</f>
        <v>0</v>
      </c>
      <c r="BL113" s="134">
        <f t="shared" si="560"/>
        <v>0</v>
      </c>
      <c r="BM113" s="134">
        <f t="shared" si="560"/>
        <v>0</v>
      </c>
      <c r="BN113" s="134"/>
      <c r="BO113" s="134">
        <f t="shared" ref="BO113" si="561">BO114/BO$9</f>
        <v>0</v>
      </c>
    </row>
    <row r="114" spans="3:67" ht="18" customHeight="1" x14ac:dyDescent="0.25">
      <c r="C114" s="114"/>
      <c r="D114" s="114" t="s">
        <v>26</v>
      </c>
      <c r="E114" s="114"/>
      <c r="G114" s="115">
        <v>0</v>
      </c>
      <c r="H114" s="115">
        <v>0</v>
      </c>
      <c r="I114" s="115">
        <v>0</v>
      </c>
      <c r="J114" s="115">
        <v>0</v>
      </c>
      <c r="K114" s="115">
        <v>0</v>
      </c>
      <c r="L114" s="115">
        <v>0</v>
      </c>
      <c r="M114" s="115">
        <v>0</v>
      </c>
      <c r="N114" s="115">
        <v>0</v>
      </c>
      <c r="O114" s="115">
        <v>0</v>
      </c>
      <c r="P114" s="115">
        <v>0</v>
      </c>
      <c r="Q114" s="115">
        <v>0</v>
      </c>
      <c r="R114" s="115">
        <v>0</v>
      </c>
      <c r="T114" s="98">
        <f>SUM(G114:I114)</f>
        <v>0</v>
      </c>
      <c r="U114" s="98">
        <f>SUM(J114:L114)</f>
        <v>0</v>
      </c>
      <c r="V114" s="98">
        <f>SUM(M114:O114)</f>
        <v>0</v>
      </c>
      <c r="W114" s="98">
        <f>SUM(P114:R114)</f>
        <v>0</v>
      </c>
      <c r="X114" s="98"/>
      <c r="Y114" s="98">
        <f>SUM(G114:R114)</f>
        <v>0</v>
      </c>
      <c r="AB114" s="115">
        <v>0</v>
      </c>
      <c r="AC114" s="115">
        <v>0</v>
      </c>
      <c r="AD114" s="115">
        <v>0</v>
      </c>
      <c r="AE114" s="98">
        <f t="shared" ref="AE114" si="562">AE$9*AE113</f>
        <v>0</v>
      </c>
      <c r="AF114" s="98">
        <f t="shared" ref="AF114" si="563">AF$9*AF113</f>
        <v>0</v>
      </c>
      <c r="AG114" s="98">
        <f t="shared" ref="AG114" si="564">AG$9*AG113</f>
        <v>0</v>
      </c>
      <c r="AH114" s="98">
        <f t="shared" ref="AH114" si="565">AH$9*AH113</f>
        <v>0</v>
      </c>
      <c r="AI114" s="98">
        <f t="shared" ref="AI114" si="566">AI$9*AI113</f>
        <v>0</v>
      </c>
      <c r="AJ114" s="98">
        <f t="shared" ref="AJ114" si="567">AJ$9*AJ113</f>
        <v>0</v>
      </c>
      <c r="AK114" s="98">
        <f t="shared" ref="AK114" si="568">AK$9*AK113</f>
        <v>0</v>
      </c>
      <c r="AL114" s="98">
        <f t="shared" ref="AL114" si="569">AL$9*AL113</f>
        <v>0</v>
      </c>
      <c r="AM114" s="98">
        <f t="shared" ref="AM114" si="570">AM$9*AM113</f>
        <v>0</v>
      </c>
      <c r="AO114" s="98">
        <f>SUM(AB114:AD114)</f>
        <v>0</v>
      </c>
      <c r="AP114" s="98">
        <f>SUM(AE114:AG114)</f>
        <v>0</v>
      </c>
      <c r="AQ114" s="98">
        <f>SUM(AH114:AJ114)</f>
        <v>0</v>
      </c>
      <c r="AR114" s="98">
        <f>SUM(AK114:AM114)</f>
        <v>0</v>
      </c>
      <c r="AS114" s="98"/>
      <c r="AT114" s="98">
        <f>SUM(AB114:AM114)</f>
        <v>0</v>
      </c>
      <c r="AW114" s="98">
        <f>AW$9*AW113</f>
        <v>0</v>
      </c>
      <c r="AX114" s="98">
        <f t="shared" ref="AX114" si="571">AX$9*AX113</f>
        <v>0</v>
      </c>
      <c r="AY114" s="98">
        <f t="shared" ref="AY114" si="572">AY$9*AY113</f>
        <v>0</v>
      </c>
      <c r="AZ114" s="98">
        <f t="shared" ref="AZ114" si="573">AZ$9*AZ113</f>
        <v>0</v>
      </c>
      <c r="BA114" s="98">
        <f t="shared" ref="BA114" si="574">BA$9*BA113</f>
        <v>0</v>
      </c>
      <c r="BB114" s="98">
        <f t="shared" ref="BB114" si="575">BB$9*BB113</f>
        <v>0</v>
      </c>
      <c r="BC114" s="98">
        <f t="shared" ref="BC114" si="576">BC$9*BC113</f>
        <v>0</v>
      </c>
      <c r="BD114" s="98">
        <f t="shared" ref="BD114" si="577">BD$9*BD113</f>
        <v>0</v>
      </c>
      <c r="BE114" s="98">
        <f t="shared" ref="BE114" si="578">BE$9*BE113</f>
        <v>0</v>
      </c>
      <c r="BF114" s="98">
        <f t="shared" ref="BF114" si="579">BF$9*BF113</f>
        <v>0</v>
      </c>
      <c r="BG114" s="98">
        <f t="shared" ref="BG114" si="580">BG$9*BG113</f>
        <v>0</v>
      </c>
      <c r="BH114" s="98">
        <f t="shared" ref="BH114" si="581">BH$9*BH113</f>
        <v>0</v>
      </c>
      <c r="BJ114" s="98">
        <f>SUM(AW114:AY114)</f>
        <v>0</v>
      </c>
      <c r="BK114" s="98">
        <f>SUM(AZ114:BB114)</f>
        <v>0</v>
      </c>
      <c r="BL114" s="98">
        <f>SUM(BC114:BE114)</f>
        <v>0</v>
      </c>
      <c r="BM114" s="98">
        <f>SUM(BF114:BH114)</f>
        <v>0</v>
      </c>
      <c r="BN114" s="98"/>
      <c r="BO114" s="98">
        <f>SUM(AW114:BH114)</f>
        <v>0</v>
      </c>
    </row>
    <row r="115" spans="3:67" ht="18" customHeight="1" x14ac:dyDescent="0.25">
      <c r="C115" s="114"/>
      <c r="D115" s="114"/>
      <c r="E115" s="114"/>
    </row>
    <row r="116" spans="3:67" ht="18" customHeight="1" x14ac:dyDescent="0.25">
      <c r="C116" s="114"/>
      <c r="D116" s="114" t="s">
        <v>243</v>
      </c>
      <c r="E116" s="114"/>
      <c r="G116" s="98">
        <f t="shared" ref="G116:R116" si="582">G$9-G111-G114</f>
        <v>1823.0696999999996</v>
      </c>
      <c r="H116" s="98">
        <f t="shared" si="582"/>
        <v>1767.9649999999997</v>
      </c>
      <c r="I116" s="98">
        <f t="shared" si="582"/>
        <v>1852.7195000000002</v>
      </c>
      <c r="J116" s="98">
        <f t="shared" si="582"/>
        <v>1883.8456999999999</v>
      </c>
      <c r="K116" s="98">
        <f t="shared" si="582"/>
        <v>1855.4973000000005</v>
      </c>
      <c r="L116" s="98">
        <f t="shared" si="582"/>
        <v>1907.4033999999997</v>
      </c>
      <c r="M116" s="98">
        <f t="shared" si="582"/>
        <v>1854.7947000000004</v>
      </c>
      <c r="N116" s="98">
        <f t="shared" si="582"/>
        <v>1938.2583000000004</v>
      </c>
      <c r="O116" s="98">
        <f t="shared" si="582"/>
        <v>1954.2356000000004</v>
      </c>
      <c r="P116" s="98">
        <f t="shared" si="582"/>
        <v>1926.0986999999996</v>
      </c>
      <c r="Q116" s="98">
        <f t="shared" si="582"/>
        <v>2044.2177999999999</v>
      </c>
      <c r="R116" s="98">
        <f t="shared" si="582"/>
        <v>1994.1479999999997</v>
      </c>
      <c r="T116" s="98">
        <f>SUM(G116:I116)</f>
        <v>5443.7541999999994</v>
      </c>
      <c r="U116" s="98">
        <f>SUM(J116:L116)</f>
        <v>5646.7464</v>
      </c>
      <c r="V116" s="98">
        <f>SUM(M116:O116)</f>
        <v>5747.2886000000017</v>
      </c>
      <c r="W116" s="98">
        <f>SUM(P116:R116)</f>
        <v>5964.4644999999991</v>
      </c>
      <c r="X116" s="98"/>
      <c r="Y116" s="98">
        <f>SUM(G116:R116)</f>
        <v>22802.253699999997</v>
      </c>
      <c r="AB116" s="98">
        <f>AB$9-AB111-AB114</f>
        <v>2078.4315999999994</v>
      </c>
      <c r="AC116" s="98">
        <f t="shared" ref="AC116:AD116" si="583">AC$9-AC111-AC114</f>
        <v>2119.9265999999998</v>
      </c>
      <c r="AD116" s="98">
        <f t="shared" si="583"/>
        <v>2097.0023999999999</v>
      </c>
      <c r="AE116" s="98">
        <f t="shared" ref="AE116:AM116" si="584">AE$9-AE111-AE114</f>
        <v>2290.4000000000005</v>
      </c>
      <c r="AF116" s="98">
        <f t="shared" si="584"/>
        <v>2310</v>
      </c>
      <c r="AG116" s="98">
        <f t="shared" si="584"/>
        <v>2326.7999999999997</v>
      </c>
      <c r="AH116" s="98">
        <f t="shared" si="584"/>
        <v>2346.4000000000005</v>
      </c>
      <c r="AI116" s="98">
        <f t="shared" si="584"/>
        <v>2363.2000000000003</v>
      </c>
      <c r="AJ116" s="98">
        <f t="shared" si="584"/>
        <v>2382.7999999999997</v>
      </c>
      <c r="AK116" s="98">
        <f t="shared" si="584"/>
        <v>2399.5999999999995</v>
      </c>
      <c r="AL116" s="98">
        <f t="shared" si="584"/>
        <v>2416.4000000000005</v>
      </c>
      <c r="AM116" s="98">
        <f t="shared" si="584"/>
        <v>2430.4000000000005</v>
      </c>
      <c r="AO116" s="98">
        <f>SUM(AB116:AD116)</f>
        <v>6295.3605999999982</v>
      </c>
      <c r="AP116" s="98">
        <f>SUM(AE116:AG116)</f>
        <v>6927.2000000000007</v>
      </c>
      <c r="AQ116" s="98">
        <f>SUM(AH116:AJ116)</f>
        <v>7092.4</v>
      </c>
      <c r="AR116" s="98">
        <f>SUM(AK116:AM116)</f>
        <v>7246.4000000000005</v>
      </c>
      <c r="AS116" s="98"/>
      <c r="AT116" s="98">
        <f>SUM(AB116:AM116)</f>
        <v>27561.3606</v>
      </c>
      <c r="AW116" s="98">
        <f>AW$9-AW111-AW114</f>
        <v>2458.4</v>
      </c>
      <c r="AX116" s="98">
        <f t="shared" ref="AX116:BH116" si="585">AX$9-AX111-AX114</f>
        <v>2483.6</v>
      </c>
      <c r="AY116" s="98">
        <f t="shared" si="585"/>
        <v>2511.6</v>
      </c>
      <c r="AZ116" s="98">
        <f t="shared" si="585"/>
        <v>2536.8000000000002</v>
      </c>
      <c r="BA116" s="98">
        <f t="shared" si="585"/>
        <v>2564.8000000000002</v>
      </c>
      <c r="BB116" s="98">
        <f t="shared" si="585"/>
        <v>2590</v>
      </c>
      <c r="BC116" s="98">
        <f t="shared" si="585"/>
        <v>2618</v>
      </c>
      <c r="BD116" s="98">
        <f t="shared" si="585"/>
        <v>2643.2</v>
      </c>
      <c r="BE116" s="98">
        <f t="shared" si="585"/>
        <v>2671.2</v>
      </c>
      <c r="BF116" s="98">
        <f t="shared" si="585"/>
        <v>2696.4</v>
      </c>
      <c r="BG116" s="98">
        <f t="shared" si="585"/>
        <v>2724.4</v>
      </c>
      <c r="BH116" s="98">
        <f t="shared" si="585"/>
        <v>2749.6000000000004</v>
      </c>
      <c r="BJ116" s="98">
        <f>SUM(AW116:AY116)</f>
        <v>7453.6</v>
      </c>
      <c r="BK116" s="98">
        <f>SUM(AZ116:BB116)</f>
        <v>7691.6</v>
      </c>
      <c r="BL116" s="98">
        <f>SUM(BC116:BE116)</f>
        <v>7932.4</v>
      </c>
      <c r="BM116" s="98">
        <f>SUM(BF116:BH116)</f>
        <v>8170.4000000000005</v>
      </c>
      <c r="BN116" s="98"/>
      <c r="BO116" s="98">
        <f>SUM(AW116:BH116)</f>
        <v>31248.000000000007</v>
      </c>
    </row>
    <row r="117" spans="3:67" ht="18" customHeight="1" x14ac:dyDescent="0.25">
      <c r="C117" s="114"/>
      <c r="D117" s="114"/>
      <c r="E117" s="118" t="s">
        <v>5</v>
      </c>
      <c r="G117" s="124"/>
      <c r="H117" s="124"/>
      <c r="I117" s="124"/>
      <c r="J117" s="124"/>
      <c r="K117" s="124"/>
      <c r="L117" s="124"/>
      <c r="M117" s="124"/>
      <c r="N117" s="124"/>
      <c r="O117" s="124"/>
      <c r="P117" s="124"/>
      <c r="Q117" s="124"/>
      <c r="R117" s="124"/>
      <c r="T117" s="124"/>
      <c r="U117" s="124"/>
      <c r="V117" s="124"/>
      <c r="W117" s="124"/>
      <c r="Y117" s="124"/>
      <c r="AB117" s="123">
        <f>(AB116/G116)-1</f>
        <v>0.14007248324076693</v>
      </c>
      <c r="AC117" s="123">
        <f t="shared" ref="AC117:AD117" si="586">(AC116/H116)-1</f>
        <v>0.19907724417621409</v>
      </c>
      <c r="AD117" s="123">
        <f t="shared" si="586"/>
        <v>0.13185098985572274</v>
      </c>
      <c r="AE117" s="123">
        <f t="shared" ref="AE117" si="587">(AE116/J116)-1</f>
        <v>0.21581082781886041</v>
      </c>
      <c r="AF117" s="123">
        <f t="shared" ref="AF117" si="588">(AF116/K116)-1</f>
        <v>0.24494926508381298</v>
      </c>
      <c r="AG117" s="123">
        <f t="shared" ref="AG117" si="589">(AG116/L116)-1</f>
        <v>0.21987829108409906</v>
      </c>
      <c r="AH117" s="123">
        <f t="shared" ref="AH117" si="590">(AH116/M116)-1</f>
        <v>0.26504566785747241</v>
      </c>
      <c r="AI117" s="123">
        <f t="shared" ref="AI117" si="591">(AI116/N116)-1</f>
        <v>0.2192389425083332</v>
      </c>
      <c r="AJ117" s="123">
        <f t="shared" ref="AJ117" si="592">(AJ116/O116)-1</f>
        <v>0.21930027269997487</v>
      </c>
      <c r="AK117" s="123">
        <f t="shared" ref="AK117" si="593">(AK116/P116)-1</f>
        <v>0.24583439052214717</v>
      </c>
      <c r="AL117" s="123">
        <f t="shared" ref="AL117" si="594">(AL116/Q116)-1</f>
        <v>0.18206582488421774</v>
      </c>
      <c r="AM117" s="123">
        <f t="shared" ref="AM117" si="595">(AM116/R116)-1</f>
        <v>0.21876610963679766</v>
      </c>
      <c r="AN117" s="123"/>
      <c r="AO117" s="123">
        <f t="shared" ref="AO117:AR117" si="596">(AO116/T116)-1</f>
        <v>0.15643733510230851</v>
      </c>
      <c r="AP117" s="123">
        <f t="shared" si="596"/>
        <v>0.22675953713805885</v>
      </c>
      <c r="AQ117" s="123">
        <f t="shared" si="596"/>
        <v>0.23404277975530885</v>
      </c>
      <c r="AR117" s="123">
        <f t="shared" si="596"/>
        <v>0.21492885069564949</v>
      </c>
      <c r="AS117" s="123"/>
      <c r="AT117" s="123">
        <f t="shared" ref="AT117" si="597">(AT116/Y116)-1</f>
        <v>0.20871212831036967</v>
      </c>
      <c r="AW117" s="123">
        <f>(AW116/AB116)-1</f>
        <v>0.18281496489949478</v>
      </c>
      <c r="AX117" s="123">
        <f t="shared" ref="AX117" si="598">(AX116/AC116)-1</f>
        <v>0.1715499961177902</v>
      </c>
      <c r="AY117" s="123">
        <f t="shared" ref="AY117" si="599">(AY116/AD116)-1</f>
        <v>0.19770964496750221</v>
      </c>
      <c r="AZ117" s="123">
        <f t="shared" ref="AZ117" si="600">(AZ116/AE116)-1</f>
        <v>0.10757946210268932</v>
      </c>
      <c r="BA117" s="123">
        <f t="shared" ref="BA117" si="601">(BA116/AF116)-1</f>
        <v>0.11030303030303035</v>
      </c>
      <c r="BB117" s="123">
        <f t="shared" ref="BB117" si="602">(BB116/AG116)-1</f>
        <v>0.11311672683513851</v>
      </c>
      <c r="BC117" s="123">
        <f t="shared" ref="BC117" si="603">(BC116/AH116)-1</f>
        <v>0.11575178997613333</v>
      </c>
      <c r="BD117" s="123">
        <f t="shared" ref="BD117" si="604">(BD116/AI116)-1</f>
        <v>0.11848341232227466</v>
      </c>
      <c r="BE117" s="123">
        <f t="shared" ref="BE117" si="605">(BE116/AJ116)-1</f>
        <v>0.12103407755581674</v>
      </c>
      <c r="BF117" s="123">
        <f t="shared" ref="BF117" si="606">(BF116/AK116)-1</f>
        <v>0.12368728121353589</v>
      </c>
      <c r="BG117" s="123">
        <f t="shared" ref="BG117" si="607">(BG116/AL116)-1</f>
        <v>0.12746234067207385</v>
      </c>
      <c r="BH117" s="123">
        <f t="shared" ref="BH117" si="608">(BH116/AM116)-1</f>
        <v>0.13133640552995374</v>
      </c>
      <c r="BI117" s="123"/>
      <c r="BJ117" s="123">
        <f t="shared" ref="BJ117:BM117" si="609">(BJ116/AO116)-1</f>
        <v>0.18398301123529004</v>
      </c>
      <c r="BK117" s="123">
        <f t="shared" si="609"/>
        <v>0.1103476151980598</v>
      </c>
      <c r="BL117" s="123">
        <f t="shared" si="609"/>
        <v>0.11843663639952617</v>
      </c>
      <c r="BM117" s="123">
        <f t="shared" si="609"/>
        <v>0.12751159196290573</v>
      </c>
      <c r="BN117" s="123"/>
      <c r="BO117" s="123">
        <f t="shared" ref="BO117" si="610">(BO116/AT116)-1</f>
        <v>0.13376115401211397</v>
      </c>
    </row>
    <row r="118" spans="3:67" ht="18" customHeight="1" x14ac:dyDescent="0.25">
      <c r="C118" s="114"/>
      <c r="D118" s="114" t="s">
        <v>248</v>
      </c>
      <c r="E118" s="114"/>
      <c r="G118" s="134">
        <f t="shared" ref="G118:Y118" si="611">G116/G$9</f>
        <v>0.41534413021230965</v>
      </c>
      <c r="H118" s="134">
        <f t="shared" si="611"/>
        <v>0.41430174502756589</v>
      </c>
      <c r="I118" s="134">
        <f t="shared" si="611"/>
        <v>0.41304064404680424</v>
      </c>
      <c r="J118" s="134">
        <f t="shared" si="611"/>
        <v>0.41588298460837592</v>
      </c>
      <c r="K118" s="134">
        <f t="shared" si="611"/>
        <v>0.41315493920601598</v>
      </c>
      <c r="L118" s="134">
        <f t="shared" si="611"/>
        <v>0.4142631724496933</v>
      </c>
      <c r="M118" s="134">
        <f t="shared" si="611"/>
        <v>0.41361316123158964</v>
      </c>
      <c r="N118" s="134">
        <f t="shared" si="611"/>
        <v>0.41523577235772363</v>
      </c>
      <c r="O118" s="134">
        <f t="shared" si="611"/>
        <v>0.41568213211993182</v>
      </c>
      <c r="P118" s="134">
        <f t="shared" si="611"/>
        <v>0.41528395622950282</v>
      </c>
      <c r="Q118" s="134">
        <f t="shared" si="611"/>
        <v>0.41442832986472428</v>
      </c>
      <c r="R118" s="134">
        <f t="shared" si="611"/>
        <v>0.41553839902478662</v>
      </c>
      <c r="S118" s="134"/>
      <c r="T118" s="134">
        <f t="shared" si="611"/>
        <v>0.4142194599851603</v>
      </c>
      <c r="U118" s="134">
        <f t="shared" si="611"/>
        <v>0.41443639791902637</v>
      </c>
      <c r="V118" s="134">
        <f t="shared" si="611"/>
        <v>0.41486200889701874</v>
      </c>
      <c r="W118" s="134">
        <f t="shared" si="611"/>
        <v>0.41507522234962851</v>
      </c>
      <c r="X118" s="134"/>
      <c r="Y118" s="134">
        <f t="shared" si="611"/>
        <v>0.41465870592153303</v>
      </c>
      <c r="AB118" s="134">
        <f>AB116/AB$9</f>
        <v>0.40299995398843569</v>
      </c>
      <c r="AC118" s="134">
        <f t="shared" ref="AC118:AD118" si="612">AC116/AC$9</f>
        <v>0.40397047361423133</v>
      </c>
      <c r="AD118" s="134">
        <f t="shared" si="612"/>
        <v>0.4000092476996347</v>
      </c>
      <c r="AE118" s="134">
        <f t="shared" ref="AE118:AM118" si="613">AE116/AE$9</f>
        <v>0.41791044776119413</v>
      </c>
      <c r="AF118" s="134">
        <f t="shared" si="613"/>
        <v>0.41791044776119401</v>
      </c>
      <c r="AG118" s="134">
        <f t="shared" si="613"/>
        <v>0.41791044776119401</v>
      </c>
      <c r="AH118" s="134">
        <f t="shared" si="613"/>
        <v>0.41791044776119413</v>
      </c>
      <c r="AI118" s="134">
        <f t="shared" si="613"/>
        <v>0.41791044776119407</v>
      </c>
      <c r="AJ118" s="134">
        <f t="shared" si="613"/>
        <v>0.41791044776119401</v>
      </c>
      <c r="AK118" s="134">
        <f t="shared" si="613"/>
        <v>0.41791044776119396</v>
      </c>
      <c r="AL118" s="134">
        <f t="shared" si="613"/>
        <v>0.41791044776119407</v>
      </c>
      <c r="AM118" s="134">
        <f t="shared" si="613"/>
        <v>0.41791044776119407</v>
      </c>
      <c r="AO118" s="134">
        <f>AO116/AO$9</f>
        <v>0.40232346225298893</v>
      </c>
      <c r="AP118" s="134">
        <f t="shared" ref="AP118:AR118" si="614">AP116/AP$9</f>
        <v>0.41791044776119407</v>
      </c>
      <c r="AQ118" s="134">
        <f t="shared" si="614"/>
        <v>0.41791044776119396</v>
      </c>
      <c r="AR118" s="134">
        <f t="shared" si="614"/>
        <v>0.41791044776119407</v>
      </c>
      <c r="AS118" s="134"/>
      <c r="AT118" s="134">
        <f t="shared" ref="AT118" si="615">AT116/AT$9</f>
        <v>0.41424469069093617</v>
      </c>
      <c r="AW118" s="134">
        <f>AW116/AW$9</f>
        <v>0.4</v>
      </c>
      <c r="AX118" s="134">
        <f t="shared" ref="AX118:BH118" si="616">AX116/AX$9</f>
        <v>0.39999999999999997</v>
      </c>
      <c r="AY118" s="134">
        <f t="shared" si="616"/>
        <v>0.39999999999999997</v>
      </c>
      <c r="AZ118" s="134">
        <f t="shared" si="616"/>
        <v>0.4</v>
      </c>
      <c r="BA118" s="134">
        <f t="shared" si="616"/>
        <v>0.4</v>
      </c>
      <c r="BB118" s="134">
        <f t="shared" si="616"/>
        <v>0.4</v>
      </c>
      <c r="BC118" s="134">
        <f t="shared" si="616"/>
        <v>0.4</v>
      </c>
      <c r="BD118" s="134">
        <f t="shared" si="616"/>
        <v>0.39999999999999997</v>
      </c>
      <c r="BE118" s="134">
        <f t="shared" si="616"/>
        <v>0.39999999999999997</v>
      </c>
      <c r="BF118" s="134">
        <f t="shared" si="616"/>
        <v>0.4</v>
      </c>
      <c r="BG118" s="134">
        <f t="shared" si="616"/>
        <v>0.4</v>
      </c>
      <c r="BH118" s="134">
        <f t="shared" si="616"/>
        <v>0.40000000000000008</v>
      </c>
      <c r="BJ118" s="134">
        <f>BJ116/BJ$9</f>
        <v>0.4</v>
      </c>
      <c r="BK118" s="134">
        <f t="shared" ref="BK118:BM118" si="617">BK116/BK$9</f>
        <v>0.4</v>
      </c>
      <c r="BL118" s="134">
        <f t="shared" si="617"/>
        <v>0.39999999999999997</v>
      </c>
      <c r="BM118" s="134">
        <f t="shared" si="617"/>
        <v>0.4</v>
      </c>
      <c r="BN118" s="134"/>
      <c r="BO118" s="134">
        <f t="shared" ref="BO118" si="618">BO116/BO$9</f>
        <v>0.40000000000000008</v>
      </c>
    </row>
    <row r="119" spans="3:67" ht="18" customHeight="1" x14ac:dyDescent="0.25">
      <c r="C119" s="114"/>
      <c r="D119" s="114"/>
      <c r="E119" s="114"/>
    </row>
    <row r="120" spans="3:67" ht="18" customHeight="1" x14ac:dyDescent="0.25">
      <c r="C120" s="114"/>
      <c r="D120" s="114"/>
      <c r="E120" s="114"/>
    </row>
    <row r="121" spans="3:67" ht="18" customHeight="1" x14ac:dyDescent="0.25">
      <c r="C121" s="114"/>
      <c r="D121" s="114"/>
      <c r="E121" s="114"/>
    </row>
    <row r="122" spans="3:67" ht="18" customHeight="1" x14ac:dyDescent="0.25">
      <c r="C122" s="114"/>
      <c r="D122" s="114"/>
      <c r="E122" s="114"/>
    </row>
    <row r="123" spans="3:67" ht="18" customHeight="1" x14ac:dyDescent="0.25">
      <c r="C123" s="114"/>
      <c r="D123" s="114"/>
      <c r="E123" s="114"/>
    </row>
    <row r="124" spans="3:67" ht="18" customHeight="1" x14ac:dyDescent="0.25"/>
    <row r="125" spans="3:67" ht="18" customHeight="1" x14ac:dyDescent="0.25"/>
  </sheetData>
  <sheetProtection algorithmName="SHA-512" hashValue="1MoAV7Y0b7nGEFvKayTUpcT0IXU8OA72uIdGuc2pC91xJTL2kfWulw3Q4X9lGW9h/RRRbg7P1hI1vJM9ZfUNAA==" saltValue="UXo3/oBv+YDK5TylGt2B5A==" spinCount="100000" sheet="1" objects="1" scenarios="1" formatCells="0" insertRows="0" selectLockedCells="1"/>
  <mergeCells count="1">
    <mergeCell ref="G21:K21"/>
  </mergeCells>
  <pageMargins left="0.25" right="0.25" top="0.5" bottom="0.5" header="0.25" footer="0.25"/>
  <pageSetup scale="58" fitToHeight="0" orientation="landscape" r:id="rId1"/>
  <headerFooter>
    <oddFooter>&amp;L&amp;10&amp;F&amp;C&amp;10Page &amp;P of &amp;N&amp;R&amp;10&amp;D</oddFooter>
  </headerFooter>
  <colBreaks count="2" manualBreakCount="2">
    <brk id="26" max="37" man="1"/>
    <brk id="47" max="37"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tabColor rgb="FF66FFFF"/>
  </sheetPr>
  <dimension ref="A1:BP124"/>
  <sheetViews>
    <sheetView zoomScale="70" zoomScaleNormal="70" workbookViewId="0">
      <pane xSplit="5" ySplit="3" topLeftCell="Y83" activePane="bottomRight" state="frozen"/>
      <selection activeCell="V1" sqref="V1:V1048576"/>
      <selection pane="topRight" activeCell="V1" sqref="V1:V1048576"/>
      <selection pane="bottomLeft" activeCell="V1" sqref="V1:V1048576"/>
      <selection pane="bottomRight" activeCell="AF88" sqref="AF88"/>
    </sheetView>
  </sheetViews>
  <sheetFormatPr defaultColWidth="10.625" defaultRowHeight="15.75" customHeight="1" x14ac:dyDescent="0.25"/>
  <cols>
    <col min="1" max="4" width="2.625" style="95" customWidth="1"/>
    <col min="5" max="5" width="20.625" style="95" customWidth="1"/>
    <col min="6" max="6" width="2.625" style="95" customWidth="1"/>
    <col min="7" max="18" width="10.625" style="95"/>
    <col min="19" max="19" width="2.625" style="95" customWidth="1"/>
    <col min="20" max="23" width="10.625" style="95"/>
    <col min="24" max="24" width="2.625" style="95" customWidth="1"/>
    <col min="25" max="25" width="10.625" style="95"/>
    <col min="26" max="27" width="2.625" style="95" customWidth="1"/>
    <col min="28" max="39" width="10.625" style="95"/>
    <col min="40" max="40" width="2.625" style="95" customWidth="1"/>
    <col min="41" max="44" width="10.625" style="95"/>
    <col min="45" max="45" width="2.625" style="95" customWidth="1"/>
    <col min="46" max="46" width="10.625" style="95"/>
    <col min="47" max="48" width="2.625" style="95" customWidth="1"/>
    <col min="49" max="60" width="10.625" style="95"/>
    <col min="61" max="61" width="2.625" style="95" customWidth="1"/>
    <col min="62" max="65" width="10.625" style="95"/>
    <col min="66" max="66" width="2.625" style="95" customWidth="1"/>
    <col min="67" max="67" width="10.625" style="95"/>
    <col min="68" max="69" width="2.625" style="95" customWidth="1"/>
    <col min="70" max="16384" width="10.625" style="95"/>
  </cols>
  <sheetData>
    <row r="1" spans="1:67" ht="18" customHeight="1" x14ac:dyDescent="0.25">
      <c r="A1" s="94" t="str">
        <f ca="1">RIGHT(CELL("filename",$A$1),LEN(CELL("filename",$A$1))-FIND("]",CELL("filename",$A$1)))</f>
        <v>Crane</v>
      </c>
    </row>
    <row r="2" spans="1:67" ht="18" customHeight="1" x14ac:dyDescent="0.25"/>
    <row r="3" spans="1:67" ht="18" customHeight="1" x14ac:dyDescent="0.25">
      <c r="B3" s="95" t="s">
        <v>8</v>
      </c>
      <c r="G3" s="96">
        <f t="shared" ref="G3:R3" si="0">INDEX(Months,G$4)</f>
        <v>41275</v>
      </c>
      <c r="H3" s="96">
        <f t="shared" si="0"/>
        <v>41306</v>
      </c>
      <c r="I3" s="96">
        <f t="shared" si="0"/>
        <v>41334</v>
      </c>
      <c r="J3" s="96">
        <f t="shared" si="0"/>
        <v>41365</v>
      </c>
      <c r="K3" s="96">
        <f t="shared" si="0"/>
        <v>41395</v>
      </c>
      <c r="L3" s="96">
        <f t="shared" si="0"/>
        <v>41426</v>
      </c>
      <c r="M3" s="96">
        <f t="shared" si="0"/>
        <v>41456</v>
      </c>
      <c r="N3" s="96">
        <f t="shared" si="0"/>
        <v>41487</v>
      </c>
      <c r="O3" s="96">
        <f t="shared" si="0"/>
        <v>41518</v>
      </c>
      <c r="P3" s="96">
        <f t="shared" si="0"/>
        <v>41548</v>
      </c>
      <c r="Q3" s="96">
        <f t="shared" si="0"/>
        <v>41579</v>
      </c>
      <c r="R3" s="96">
        <f t="shared" si="0"/>
        <v>41609</v>
      </c>
      <c r="T3" s="97" t="str">
        <f>"1Q"&amp;TEXT(R3,"yy")</f>
        <v>1Q13</v>
      </c>
      <c r="U3" s="97" t="str">
        <f>"2Q"&amp;TEXT(R3,"yy")</f>
        <v>2Q13</v>
      </c>
      <c r="V3" s="97" t="str">
        <f>"3Q"&amp;TEXT(R3,"yy")</f>
        <v>3Q13</v>
      </c>
      <c r="W3" s="97" t="str">
        <f>"4Q"&amp;TEXT(R3,"yy")</f>
        <v>4Q13</v>
      </c>
      <c r="Y3" s="97" t="str">
        <f>"FY"&amp;TEXT(R3,"yy")</f>
        <v>FY13</v>
      </c>
      <c r="AB3" s="96">
        <f t="shared" ref="AB3:AM3" si="1">INDEX(Months,AB$4)</f>
        <v>41640</v>
      </c>
      <c r="AC3" s="96">
        <f t="shared" si="1"/>
        <v>41671</v>
      </c>
      <c r="AD3" s="96">
        <f t="shared" si="1"/>
        <v>41699</v>
      </c>
      <c r="AE3" s="96">
        <f t="shared" si="1"/>
        <v>41730</v>
      </c>
      <c r="AF3" s="96">
        <f t="shared" si="1"/>
        <v>41760</v>
      </c>
      <c r="AG3" s="96">
        <f t="shared" si="1"/>
        <v>41791</v>
      </c>
      <c r="AH3" s="96">
        <f t="shared" si="1"/>
        <v>41821</v>
      </c>
      <c r="AI3" s="96">
        <f t="shared" si="1"/>
        <v>41852</v>
      </c>
      <c r="AJ3" s="96">
        <f t="shared" si="1"/>
        <v>41883</v>
      </c>
      <c r="AK3" s="96">
        <f t="shared" si="1"/>
        <v>41913</v>
      </c>
      <c r="AL3" s="96">
        <f t="shared" si="1"/>
        <v>41944</v>
      </c>
      <c r="AM3" s="96">
        <f t="shared" si="1"/>
        <v>41974</v>
      </c>
      <c r="AO3" s="97" t="str">
        <f>"1Q"&amp;TEXT(AM3,"yy")</f>
        <v>1Q14</v>
      </c>
      <c r="AP3" s="97" t="str">
        <f>"2Q"&amp;TEXT(AM3,"yy")</f>
        <v>2Q14</v>
      </c>
      <c r="AQ3" s="97" t="str">
        <f>"3Q"&amp;TEXT(AM3,"yy")</f>
        <v>3Q14</v>
      </c>
      <c r="AR3" s="97" t="str">
        <f>"4Q"&amp;TEXT(AM3,"yy")</f>
        <v>4Q14</v>
      </c>
      <c r="AT3" s="97" t="str">
        <f>"FY"&amp;TEXT(AM3,"yy")</f>
        <v>FY14</v>
      </c>
      <c r="AW3" s="96">
        <f t="shared" ref="AW3:BH3" si="2">INDEX(Months,AW$4)</f>
        <v>42005</v>
      </c>
      <c r="AX3" s="96">
        <f t="shared" si="2"/>
        <v>42036</v>
      </c>
      <c r="AY3" s="96">
        <f t="shared" si="2"/>
        <v>42064</v>
      </c>
      <c r="AZ3" s="96">
        <f t="shared" si="2"/>
        <v>42095</v>
      </c>
      <c r="BA3" s="96">
        <f t="shared" si="2"/>
        <v>42125</v>
      </c>
      <c r="BB3" s="96">
        <f t="shared" si="2"/>
        <v>42156</v>
      </c>
      <c r="BC3" s="96">
        <f t="shared" si="2"/>
        <v>42186</v>
      </c>
      <c r="BD3" s="96">
        <f t="shared" si="2"/>
        <v>42217</v>
      </c>
      <c r="BE3" s="96">
        <f t="shared" si="2"/>
        <v>42248</v>
      </c>
      <c r="BF3" s="96">
        <f t="shared" si="2"/>
        <v>42278</v>
      </c>
      <c r="BG3" s="96">
        <f t="shared" si="2"/>
        <v>42309</v>
      </c>
      <c r="BH3" s="96">
        <f t="shared" si="2"/>
        <v>42339</v>
      </c>
      <c r="BJ3" s="97" t="str">
        <f>"1Q"&amp;TEXT(BH3,"yy")</f>
        <v>1Q15</v>
      </c>
      <c r="BK3" s="97" t="str">
        <f>"2Q"&amp;TEXT(BH3,"yy")</f>
        <v>2Q15</v>
      </c>
      <c r="BL3" s="97" t="str">
        <f>"3Q"&amp;TEXT(BH3,"yy")</f>
        <v>3Q15</v>
      </c>
      <c r="BM3" s="97" t="str">
        <f>"4Q"&amp;TEXT(BH3,"yy")</f>
        <v>4Q15</v>
      </c>
      <c r="BO3" s="97" t="str">
        <f>"FY"&amp;TEXT(BH3,"yy")</f>
        <v>FY15</v>
      </c>
    </row>
    <row r="4" spans="1:67" s="98" customFormat="1" ht="18" customHeight="1" x14ac:dyDescent="0.25">
      <c r="B4" s="99" t="s">
        <v>9</v>
      </c>
      <c r="G4" s="100">
        <v>1</v>
      </c>
      <c r="H4" s="100">
        <v>2</v>
      </c>
      <c r="I4" s="100">
        <v>3</v>
      </c>
      <c r="J4" s="100">
        <v>4</v>
      </c>
      <c r="K4" s="100">
        <v>5</v>
      </c>
      <c r="L4" s="100">
        <v>6</v>
      </c>
      <c r="M4" s="100">
        <v>7</v>
      </c>
      <c r="N4" s="100">
        <v>8</v>
      </c>
      <c r="O4" s="100">
        <v>9</v>
      </c>
      <c r="P4" s="100">
        <v>10</v>
      </c>
      <c r="Q4" s="100">
        <v>11</v>
      </c>
      <c r="R4" s="100">
        <v>12</v>
      </c>
      <c r="AB4" s="100">
        <v>13</v>
      </c>
      <c r="AC4" s="100">
        <v>14</v>
      </c>
      <c r="AD4" s="100">
        <v>15</v>
      </c>
      <c r="AE4" s="100">
        <v>16</v>
      </c>
      <c r="AF4" s="100">
        <v>17</v>
      </c>
      <c r="AG4" s="100">
        <v>18</v>
      </c>
      <c r="AH4" s="100">
        <v>19</v>
      </c>
      <c r="AI4" s="100">
        <v>20</v>
      </c>
      <c r="AJ4" s="100">
        <v>21</v>
      </c>
      <c r="AK4" s="100">
        <v>22</v>
      </c>
      <c r="AL4" s="100">
        <v>23</v>
      </c>
      <c r="AM4" s="100">
        <v>24</v>
      </c>
      <c r="AW4" s="100">
        <v>25</v>
      </c>
      <c r="AX4" s="100">
        <v>26</v>
      </c>
      <c r="AY4" s="100">
        <v>27</v>
      </c>
      <c r="AZ4" s="100">
        <v>28</v>
      </c>
      <c r="BA4" s="100">
        <v>29</v>
      </c>
      <c r="BB4" s="100">
        <v>30</v>
      </c>
      <c r="BC4" s="100">
        <v>31</v>
      </c>
      <c r="BD4" s="100">
        <v>32</v>
      </c>
      <c r="BE4" s="100">
        <v>33</v>
      </c>
      <c r="BF4" s="100">
        <v>34</v>
      </c>
      <c r="BG4" s="100">
        <v>35</v>
      </c>
      <c r="BH4" s="100">
        <v>36</v>
      </c>
    </row>
    <row r="5" spans="1:67" ht="18" customHeight="1" x14ac:dyDescent="0.25"/>
    <row r="6" spans="1:67" s="136" customFormat="1" ht="18" hidden="1" customHeight="1" x14ac:dyDescent="0.25">
      <c r="B6" s="136" t="str">
        <f ca="1">"Key Values - "&amp;$A$1</f>
        <v>Key Values - Crane</v>
      </c>
    </row>
    <row r="7" spans="1:67" s="136" customFormat="1" ht="18" hidden="1" customHeight="1" x14ac:dyDescent="0.25">
      <c r="C7" s="136" t="s">
        <v>37</v>
      </c>
      <c r="G7" s="137">
        <f t="shared" ref="G7:R7" si="3">INDEX(G23:G26,$C$13)</f>
        <v>4620</v>
      </c>
      <c r="H7" s="137">
        <f t="shared" si="3"/>
        <v>4600</v>
      </c>
      <c r="I7" s="137">
        <f t="shared" si="3"/>
        <v>4590</v>
      </c>
      <c r="J7" s="137">
        <f t="shared" si="3"/>
        <v>4640</v>
      </c>
      <c r="K7" s="137">
        <f t="shared" si="3"/>
        <v>4640</v>
      </c>
      <c r="L7" s="137">
        <f t="shared" si="3"/>
        <v>4600</v>
      </c>
      <c r="M7" s="137">
        <f t="shared" si="3"/>
        <v>4710</v>
      </c>
      <c r="N7" s="137">
        <f t="shared" si="3"/>
        <v>4610</v>
      </c>
      <c r="O7" s="137">
        <f t="shared" si="3"/>
        <v>4630</v>
      </c>
      <c r="P7" s="137">
        <f t="shared" si="3"/>
        <v>4670</v>
      </c>
      <c r="Q7" s="137">
        <f t="shared" si="3"/>
        <v>4700</v>
      </c>
      <c r="R7" s="137">
        <f t="shared" si="3"/>
        <v>4720</v>
      </c>
      <c r="T7" s="137">
        <f t="shared" ref="T7:T10" si="4">SUM(G7:I7)</f>
        <v>13810</v>
      </c>
      <c r="U7" s="137">
        <f t="shared" ref="U7:U10" si="5">SUM(J7:L7)</f>
        <v>13880</v>
      </c>
      <c r="V7" s="137">
        <f t="shared" ref="V7:V10" si="6">SUM(M7:O7)</f>
        <v>13950</v>
      </c>
      <c r="W7" s="137">
        <f t="shared" ref="W7:W10" si="7">SUM(P7:R7)</f>
        <v>14090</v>
      </c>
      <c r="X7" s="137"/>
      <c r="Y7" s="137">
        <f t="shared" ref="Y7:Y10" si="8">SUM(G7:R7)</f>
        <v>55730</v>
      </c>
      <c r="AB7" s="137">
        <f t="shared" ref="AB7:AM7" si="9">INDEX(AB23:AB26,$C$13)</f>
        <v>4780</v>
      </c>
      <c r="AC7" s="137">
        <f t="shared" si="9"/>
        <v>4820</v>
      </c>
      <c r="AD7" s="137">
        <f t="shared" si="9"/>
        <v>4810</v>
      </c>
      <c r="AE7" s="137">
        <f t="shared" si="9"/>
        <v>4840</v>
      </c>
      <c r="AF7" s="137">
        <f t="shared" si="9"/>
        <v>4870</v>
      </c>
      <c r="AG7" s="137">
        <f t="shared" si="9"/>
        <v>4890</v>
      </c>
      <c r="AH7" s="137">
        <f t="shared" si="9"/>
        <v>4910</v>
      </c>
      <c r="AI7" s="137">
        <f t="shared" si="9"/>
        <v>4940</v>
      </c>
      <c r="AJ7" s="137">
        <f t="shared" si="9"/>
        <v>4960</v>
      </c>
      <c r="AK7" s="137">
        <f t="shared" si="9"/>
        <v>4990</v>
      </c>
      <c r="AL7" s="137">
        <f t="shared" si="9"/>
        <v>5010</v>
      </c>
      <c r="AM7" s="137">
        <f t="shared" si="9"/>
        <v>5030</v>
      </c>
      <c r="AO7" s="137">
        <f t="shared" ref="AO7" si="10">SUM(AB7:AD7)</f>
        <v>14410</v>
      </c>
      <c r="AP7" s="137">
        <f t="shared" ref="AP7" si="11">SUM(AE7:AG7)</f>
        <v>14600</v>
      </c>
      <c r="AQ7" s="137">
        <f t="shared" ref="AQ7" si="12">SUM(AH7:AJ7)</f>
        <v>14810</v>
      </c>
      <c r="AR7" s="137">
        <f t="shared" ref="AR7" si="13">SUM(AK7:AM7)</f>
        <v>15030</v>
      </c>
      <c r="AS7" s="137"/>
      <c r="AT7" s="137">
        <f t="shared" ref="AT7" si="14">SUM(AB7:AM7)</f>
        <v>58850</v>
      </c>
      <c r="AW7" s="137">
        <f t="shared" ref="AW7:BH7" si="15">INDEX(AW23:AW26,$C$13)</f>
        <v>5060</v>
      </c>
      <c r="AX7" s="137">
        <f t="shared" si="15"/>
        <v>5080</v>
      </c>
      <c r="AY7" s="137">
        <f t="shared" si="15"/>
        <v>5110</v>
      </c>
      <c r="AZ7" s="137">
        <f t="shared" si="15"/>
        <v>5130</v>
      </c>
      <c r="BA7" s="137">
        <f t="shared" si="15"/>
        <v>5150</v>
      </c>
      <c r="BB7" s="137">
        <f t="shared" si="15"/>
        <v>5180</v>
      </c>
      <c r="BC7" s="137">
        <f t="shared" si="15"/>
        <v>5200</v>
      </c>
      <c r="BD7" s="137">
        <f t="shared" si="15"/>
        <v>5230</v>
      </c>
      <c r="BE7" s="137">
        <f t="shared" si="15"/>
        <v>5250</v>
      </c>
      <c r="BF7" s="137">
        <f t="shared" si="15"/>
        <v>5270</v>
      </c>
      <c r="BG7" s="137">
        <f t="shared" si="15"/>
        <v>5300</v>
      </c>
      <c r="BH7" s="137">
        <f t="shared" si="15"/>
        <v>5320</v>
      </c>
      <c r="BJ7" s="137">
        <f t="shared" ref="BJ7" si="16">SUM(AW7:AY7)</f>
        <v>15250</v>
      </c>
      <c r="BK7" s="137">
        <f t="shared" ref="BK7" si="17">SUM(AZ7:BB7)</f>
        <v>15460</v>
      </c>
      <c r="BL7" s="137">
        <f t="shared" ref="BL7" si="18">SUM(BC7:BE7)</f>
        <v>15680</v>
      </c>
      <c r="BM7" s="137">
        <f t="shared" ref="BM7" si="19">SUM(BF7:BH7)</f>
        <v>15890</v>
      </c>
      <c r="BN7" s="137"/>
      <c r="BO7" s="137">
        <f t="shared" ref="BO7" si="20">SUM(AW7:BH7)</f>
        <v>62280</v>
      </c>
    </row>
    <row r="8" spans="1:67" s="136" customFormat="1" ht="18" hidden="1" customHeight="1" x14ac:dyDescent="0.25">
      <c r="D8" s="136" t="s">
        <v>260</v>
      </c>
      <c r="G8" s="142">
        <f t="shared" ref="G8:R8" si="21">INDEX(G29:G32,$C$14)</f>
        <v>524.16999999999996</v>
      </c>
      <c r="H8" s="142">
        <f t="shared" si="21"/>
        <v>524.41</v>
      </c>
      <c r="I8" s="142">
        <f t="shared" si="21"/>
        <v>526.16</v>
      </c>
      <c r="J8" s="142">
        <f t="shared" si="21"/>
        <v>526.45000000000005</v>
      </c>
      <c r="K8" s="142">
        <f t="shared" si="21"/>
        <v>525.46</v>
      </c>
      <c r="L8" s="142">
        <f t="shared" si="21"/>
        <v>525.98</v>
      </c>
      <c r="M8" s="142">
        <f t="shared" si="21"/>
        <v>524.67000000000007</v>
      </c>
      <c r="N8" s="142">
        <f t="shared" si="21"/>
        <v>525.79</v>
      </c>
      <c r="O8" s="142">
        <f t="shared" si="21"/>
        <v>526.71</v>
      </c>
      <c r="P8" s="142">
        <f t="shared" si="21"/>
        <v>524.29</v>
      </c>
      <c r="Q8" s="142">
        <f t="shared" si="21"/>
        <v>526.22</v>
      </c>
      <c r="R8" s="142">
        <f t="shared" si="21"/>
        <v>524.91000000000008</v>
      </c>
      <c r="S8" s="142"/>
      <c r="T8" s="142"/>
      <c r="U8" s="142"/>
      <c r="V8" s="142"/>
      <c r="W8" s="142"/>
      <c r="X8" s="142"/>
      <c r="Y8" s="142"/>
      <c r="AB8" s="142">
        <f t="shared" ref="AB8:AM8" si="22">INDEX(AB29:AB32,$C$14)</f>
        <v>575.35</v>
      </c>
      <c r="AC8" s="142">
        <f t="shared" si="22"/>
        <v>576.85</v>
      </c>
      <c r="AD8" s="142">
        <f t="shared" si="22"/>
        <v>576.01</v>
      </c>
      <c r="AE8" s="142">
        <f t="shared" si="22"/>
        <v>575</v>
      </c>
      <c r="AF8" s="142">
        <f t="shared" si="22"/>
        <v>575</v>
      </c>
      <c r="AG8" s="142">
        <f t="shared" si="22"/>
        <v>575</v>
      </c>
      <c r="AH8" s="142">
        <f t="shared" si="22"/>
        <v>575</v>
      </c>
      <c r="AI8" s="142">
        <f t="shared" si="22"/>
        <v>575</v>
      </c>
      <c r="AJ8" s="142">
        <f t="shared" si="22"/>
        <v>575</v>
      </c>
      <c r="AK8" s="142">
        <f t="shared" si="22"/>
        <v>575</v>
      </c>
      <c r="AL8" s="142">
        <f t="shared" si="22"/>
        <v>575</v>
      </c>
      <c r="AM8" s="142">
        <f t="shared" si="22"/>
        <v>575</v>
      </c>
      <c r="AN8" s="142"/>
      <c r="AO8" s="142"/>
      <c r="AP8" s="142"/>
      <c r="AQ8" s="142"/>
      <c r="AR8" s="142"/>
      <c r="AS8" s="142"/>
      <c r="AT8" s="142"/>
      <c r="AW8" s="142">
        <f t="shared" ref="AW8:BH8" si="23">INDEX(AW29:AW32,$C$14)</f>
        <v>625</v>
      </c>
      <c r="AX8" s="142">
        <f t="shared" si="23"/>
        <v>625</v>
      </c>
      <c r="AY8" s="142">
        <f t="shared" si="23"/>
        <v>625</v>
      </c>
      <c r="AZ8" s="142">
        <f t="shared" si="23"/>
        <v>625</v>
      </c>
      <c r="BA8" s="142">
        <f t="shared" si="23"/>
        <v>625</v>
      </c>
      <c r="BB8" s="142">
        <f t="shared" si="23"/>
        <v>625</v>
      </c>
      <c r="BC8" s="142">
        <f t="shared" si="23"/>
        <v>625</v>
      </c>
      <c r="BD8" s="142">
        <f t="shared" si="23"/>
        <v>625</v>
      </c>
      <c r="BE8" s="142">
        <f t="shared" si="23"/>
        <v>625</v>
      </c>
      <c r="BF8" s="142">
        <f t="shared" si="23"/>
        <v>625</v>
      </c>
      <c r="BG8" s="142">
        <f t="shared" si="23"/>
        <v>625</v>
      </c>
      <c r="BH8" s="142">
        <f t="shared" si="23"/>
        <v>625</v>
      </c>
      <c r="BI8" s="142"/>
      <c r="BJ8" s="142"/>
      <c r="BK8" s="142"/>
      <c r="BL8" s="142"/>
      <c r="BM8" s="142"/>
      <c r="BN8" s="142"/>
      <c r="BO8" s="142"/>
    </row>
    <row r="9" spans="1:67" s="136" customFormat="1" ht="18" hidden="1" customHeight="1" x14ac:dyDescent="0.25">
      <c r="C9" s="136" t="s">
        <v>15</v>
      </c>
      <c r="G9" s="137">
        <f>G7*G8/1000</f>
        <v>2421.6653999999999</v>
      </c>
      <c r="H9" s="137">
        <f t="shared" ref="H9:R9" si="24">H7*H8/1000</f>
        <v>2412.2860000000001</v>
      </c>
      <c r="I9" s="137">
        <f t="shared" si="24"/>
        <v>2415.0744</v>
      </c>
      <c r="J9" s="137">
        <f t="shared" si="24"/>
        <v>2442.7280000000001</v>
      </c>
      <c r="K9" s="137">
        <f t="shared" si="24"/>
        <v>2438.1344000000004</v>
      </c>
      <c r="L9" s="137">
        <f t="shared" si="24"/>
        <v>2419.5079999999998</v>
      </c>
      <c r="M9" s="137">
        <f t="shared" si="24"/>
        <v>2471.1957000000002</v>
      </c>
      <c r="N9" s="137">
        <f t="shared" si="24"/>
        <v>2423.8919000000001</v>
      </c>
      <c r="O9" s="137">
        <f t="shared" si="24"/>
        <v>2438.6673000000001</v>
      </c>
      <c r="P9" s="137">
        <f t="shared" si="24"/>
        <v>2448.4342999999999</v>
      </c>
      <c r="Q9" s="137">
        <f t="shared" si="24"/>
        <v>2473.2339999999999</v>
      </c>
      <c r="R9" s="137">
        <f t="shared" si="24"/>
        <v>2477.5752000000002</v>
      </c>
      <c r="T9" s="137">
        <f t="shared" si="4"/>
        <v>7249.0257999999994</v>
      </c>
      <c r="U9" s="137">
        <f t="shared" si="5"/>
        <v>7300.3703999999998</v>
      </c>
      <c r="V9" s="137">
        <f t="shared" si="6"/>
        <v>7333.7549000000008</v>
      </c>
      <c r="W9" s="137">
        <f t="shared" si="7"/>
        <v>7399.2434999999996</v>
      </c>
      <c r="X9" s="137"/>
      <c r="Y9" s="137">
        <f t="shared" si="8"/>
        <v>29282.3946</v>
      </c>
      <c r="AB9" s="137">
        <f>AB7*AB8/1000</f>
        <v>2750.1729999999998</v>
      </c>
      <c r="AC9" s="137">
        <f t="shared" ref="AC9" si="25">AC7*AC8/1000</f>
        <v>2780.4169999999999</v>
      </c>
      <c r="AD9" s="137">
        <f t="shared" ref="AD9" si="26">AD7*AD8/1000</f>
        <v>2770.6080999999999</v>
      </c>
      <c r="AE9" s="137">
        <f t="shared" ref="AE9" si="27">AE7*AE8/1000</f>
        <v>2783</v>
      </c>
      <c r="AF9" s="137">
        <f t="shared" ref="AF9" si="28">AF7*AF8/1000</f>
        <v>2800.25</v>
      </c>
      <c r="AG9" s="137">
        <f t="shared" ref="AG9" si="29">AG7*AG8/1000</f>
        <v>2811.75</v>
      </c>
      <c r="AH9" s="137">
        <f t="shared" ref="AH9" si="30">AH7*AH8/1000</f>
        <v>2823.25</v>
      </c>
      <c r="AI9" s="137">
        <f t="shared" ref="AI9" si="31">AI7*AI8/1000</f>
        <v>2840.5</v>
      </c>
      <c r="AJ9" s="137">
        <f t="shared" ref="AJ9" si="32">AJ7*AJ8/1000</f>
        <v>2852</v>
      </c>
      <c r="AK9" s="137">
        <f t="shared" ref="AK9" si="33">AK7*AK8/1000</f>
        <v>2869.25</v>
      </c>
      <c r="AL9" s="137">
        <f t="shared" ref="AL9" si="34">AL7*AL8/1000</f>
        <v>2880.75</v>
      </c>
      <c r="AM9" s="137">
        <f t="shared" ref="AM9" si="35">AM7*AM8/1000</f>
        <v>2892.25</v>
      </c>
      <c r="AO9" s="137">
        <f t="shared" ref="AO9:AO10" si="36">SUM(AB9:AD9)</f>
        <v>8301.1980999999996</v>
      </c>
      <c r="AP9" s="137">
        <f t="shared" ref="AP9:AP10" si="37">SUM(AE9:AG9)</f>
        <v>8395</v>
      </c>
      <c r="AQ9" s="137">
        <f t="shared" ref="AQ9:AQ10" si="38">SUM(AH9:AJ9)</f>
        <v>8515.75</v>
      </c>
      <c r="AR9" s="137">
        <f t="shared" ref="AR9:AR10" si="39">SUM(AK9:AM9)</f>
        <v>8642.25</v>
      </c>
      <c r="AS9" s="137"/>
      <c r="AT9" s="137">
        <f t="shared" ref="AT9:AT10" si="40">SUM(AB9:AM9)</f>
        <v>33854.198100000001</v>
      </c>
      <c r="AW9" s="137">
        <f>AW7*AW8/1000</f>
        <v>3162.5</v>
      </c>
      <c r="AX9" s="137">
        <f t="shared" ref="AX9" si="41">AX7*AX8/1000</f>
        <v>3175</v>
      </c>
      <c r="AY9" s="137">
        <f t="shared" ref="AY9" si="42">AY7*AY8/1000</f>
        <v>3193.75</v>
      </c>
      <c r="AZ9" s="137">
        <f t="shared" ref="AZ9" si="43">AZ7*AZ8/1000</f>
        <v>3206.25</v>
      </c>
      <c r="BA9" s="137">
        <f t="shared" ref="BA9" si="44">BA7*BA8/1000</f>
        <v>3218.75</v>
      </c>
      <c r="BB9" s="137">
        <f t="shared" ref="BB9" si="45">BB7*BB8/1000</f>
        <v>3237.5</v>
      </c>
      <c r="BC9" s="137">
        <f t="shared" ref="BC9" si="46">BC7*BC8/1000</f>
        <v>3250</v>
      </c>
      <c r="BD9" s="137">
        <f t="shared" ref="BD9" si="47">BD7*BD8/1000</f>
        <v>3268.75</v>
      </c>
      <c r="BE9" s="137">
        <f t="shared" ref="BE9" si="48">BE7*BE8/1000</f>
        <v>3281.25</v>
      </c>
      <c r="BF9" s="137">
        <f t="shared" ref="BF9" si="49">BF7*BF8/1000</f>
        <v>3293.75</v>
      </c>
      <c r="BG9" s="137">
        <f t="shared" ref="BG9" si="50">BG7*BG8/1000</f>
        <v>3312.5</v>
      </c>
      <c r="BH9" s="137">
        <f t="shared" ref="BH9" si="51">BH7*BH8/1000</f>
        <v>3325</v>
      </c>
      <c r="BJ9" s="137">
        <f t="shared" ref="BJ9:BJ10" si="52">SUM(AW9:AY9)</f>
        <v>9531.25</v>
      </c>
      <c r="BK9" s="137">
        <f t="shared" ref="BK9:BK10" si="53">SUM(AZ9:BB9)</f>
        <v>9662.5</v>
      </c>
      <c r="BL9" s="137">
        <f t="shared" ref="BL9:BL10" si="54">SUM(BC9:BE9)</f>
        <v>9800</v>
      </c>
      <c r="BM9" s="137">
        <f t="shared" ref="BM9:BM10" si="55">SUM(BF9:BH9)</f>
        <v>9931.25</v>
      </c>
      <c r="BN9" s="137"/>
      <c r="BO9" s="137">
        <f t="shared" ref="BO9:BO10" si="56">SUM(AW9:BH9)</f>
        <v>38925</v>
      </c>
    </row>
    <row r="10" spans="1:67" s="139" customFormat="1" ht="18" hidden="1" customHeight="1" x14ac:dyDescent="0.25">
      <c r="C10" s="136" t="s">
        <v>243</v>
      </c>
      <c r="G10" s="137">
        <f t="shared" ref="G10:R10" si="57">INDEX(G35:G37,$C$15)</f>
        <v>2073.4559999999997</v>
      </c>
      <c r="H10" s="137">
        <f t="shared" si="57"/>
        <v>2071.058</v>
      </c>
      <c r="I10" s="137">
        <f t="shared" si="57"/>
        <v>2073.2570999999998</v>
      </c>
      <c r="J10" s="137">
        <f t="shared" si="57"/>
        <v>2091.0624000000003</v>
      </c>
      <c r="K10" s="137">
        <f t="shared" si="57"/>
        <v>2088.5568000000003</v>
      </c>
      <c r="L10" s="137">
        <f t="shared" si="57"/>
        <v>2074.462</v>
      </c>
      <c r="M10" s="137">
        <f t="shared" si="57"/>
        <v>2118.6993000000002</v>
      </c>
      <c r="N10" s="137">
        <f t="shared" si="57"/>
        <v>2080.5391</v>
      </c>
      <c r="O10" s="137">
        <f t="shared" si="57"/>
        <v>2089.3801000000003</v>
      </c>
      <c r="P10" s="137">
        <f t="shared" si="57"/>
        <v>2098.1376</v>
      </c>
      <c r="Q10" s="137">
        <f t="shared" si="57"/>
        <v>2123.5070000000001</v>
      </c>
      <c r="R10" s="137">
        <f t="shared" si="57"/>
        <v>2125.2272000000003</v>
      </c>
      <c r="T10" s="137">
        <f t="shared" si="4"/>
        <v>6217.771099999999</v>
      </c>
      <c r="U10" s="137">
        <f t="shared" si="5"/>
        <v>6254.0812000000005</v>
      </c>
      <c r="V10" s="137">
        <f t="shared" si="6"/>
        <v>6288.6185000000005</v>
      </c>
      <c r="W10" s="137">
        <f t="shared" si="7"/>
        <v>6346.8717999999999</v>
      </c>
      <c r="X10" s="137"/>
      <c r="Y10" s="137">
        <f t="shared" si="8"/>
        <v>25107.342600000007</v>
      </c>
      <c r="AB10" s="137">
        <f t="shared" ref="AB10:AM10" si="58">INDEX(AB35:AB37,$C$15)</f>
        <v>2379.723</v>
      </c>
      <c r="AC10" s="137">
        <f t="shared" si="58"/>
        <v>2406.5778</v>
      </c>
      <c r="AD10" s="137">
        <f t="shared" si="58"/>
        <v>2397.6406999999999</v>
      </c>
      <c r="AE10" s="137">
        <f t="shared" si="58"/>
        <v>2407.9</v>
      </c>
      <c r="AF10" s="137">
        <f t="shared" si="58"/>
        <v>2422.8249999999998</v>
      </c>
      <c r="AG10" s="137">
        <f t="shared" si="58"/>
        <v>2432.7750000000001</v>
      </c>
      <c r="AH10" s="137">
        <f t="shared" si="58"/>
        <v>2442.7249999999999</v>
      </c>
      <c r="AI10" s="137">
        <f t="shared" si="58"/>
        <v>2457.65</v>
      </c>
      <c r="AJ10" s="137">
        <f t="shared" si="58"/>
        <v>2467.6</v>
      </c>
      <c r="AK10" s="137">
        <f t="shared" si="58"/>
        <v>2482.5250000000001</v>
      </c>
      <c r="AL10" s="137">
        <f t="shared" si="58"/>
        <v>2492.4749999999999</v>
      </c>
      <c r="AM10" s="137">
        <f t="shared" si="58"/>
        <v>2502.4250000000002</v>
      </c>
      <c r="AO10" s="137">
        <f t="shared" si="36"/>
        <v>7183.9414999999999</v>
      </c>
      <c r="AP10" s="137">
        <f t="shared" si="37"/>
        <v>7263.5</v>
      </c>
      <c r="AQ10" s="137">
        <f t="shared" si="38"/>
        <v>7367.9750000000004</v>
      </c>
      <c r="AR10" s="137">
        <f t="shared" si="39"/>
        <v>7477.4250000000002</v>
      </c>
      <c r="AS10" s="137"/>
      <c r="AT10" s="137">
        <f t="shared" si="40"/>
        <v>29292.841499999999</v>
      </c>
      <c r="AW10" s="137">
        <f t="shared" ref="AW10:BH10" si="59">INDEX(AW35:AW37,$C$15)</f>
        <v>2757.7</v>
      </c>
      <c r="AX10" s="137">
        <f t="shared" si="59"/>
        <v>2768.6</v>
      </c>
      <c r="AY10" s="137">
        <f t="shared" si="59"/>
        <v>2784.95</v>
      </c>
      <c r="AZ10" s="137">
        <f t="shared" si="59"/>
        <v>2795.85</v>
      </c>
      <c r="BA10" s="137">
        <f t="shared" si="59"/>
        <v>2806.75</v>
      </c>
      <c r="BB10" s="137">
        <f t="shared" si="59"/>
        <v>2823.1</v>
      </c>
      <c r="BC10" s="137">
        <f t="shared" si="59"/>
        <v>2834</v>
      </c>
      <c r="BD10" s="137">
        <f t="shared" si="59"/>
        <v>2850.35</v>
      </c>
      <c r="BE10" s="137">
        <f t="shared" si="59"/>
        <v>2861.25</v>
      </c>
      <c r="BF10" s="137">
        <f t="shared" si="59"/>
        <v>2872.15</v>
      </c>
      <c r="BG10" s="137">
        <f t="shared" si="59"/>
        <v>2888.5</v>
      </c>
      <c r="BH10" s="137">
        <f t="shared" si="59"/>
        <v>2899.4</v>
      </c>
      <c r="BJ10" s="137">
        <f t="shared" si="52"/>
        <v>8311.25</v>
      </c>
      <c r="BK10" s="137">
        <f t="shared" si="53"/>
        <v>8425.7000000000007</v>
      </c>
      <c r="BL10" s="137">
        <f t="shared" si="54"/>
        <v>8545.6</v>
      </c>
      <c r="BM10" s="137">
        <f t="shared" si="55"/>
        <v>8660.0499999999993</v>
      </c>
      <c r="BN10" s="137"/>
      <c r="BO10" s="137">
        <f t="shared" si="56"/>
        <v>33942.6</v>
      </c>
    </row>
    <row r="11" spans="1:67" s="139" customFormat="1" ht="18" hidden="1" customHeight="1" x14ac:dyDescent="0.25"/>
    <row r="12" spans="1:67" s="139" customFormat="1" ht="18" hidden="1" customHeight="1" thickBot="1" x14ac:dyDescent="0.3">
      <c r="B12" s="136" t="s">
        <v>331</v>
      </c>
    </row>
    <row r="13" spans="1:67" s="139" customFormat="1" ht="18" hidden="1" customHeight="1" thickBot="1" x14ac:dyDescent="0.3">
      <c r="B13" s="143"/>
      <c r="C13" s="140">
        <f>MATCH(Dashboard!$G$8,Crane_Volume_Cases,0)</f>
        <v>2</v>
      </c>
      <c r="D13" s="144" t="str">
        <f>$C$22</f>
        <v>Sales Volume (units)</v>
      </c>
      <c r="E13" s="143"/>
    </row>
    <row r="14" spans="1:67" s="139" customFormat="1" ht="18" hidden="1" customHeight="1" thickBot="1" x14ac:dyDescent="0.3">
      <c r="C14" s="140">
        <f>MATCH(Dashboard!$G$13,Crane_Price_Cases,0)</f>
        <v>2</v>
      </c>
      <c r="D14" s="139" t="str">
        <f>$C$28</f>
        <v>Net Selling Price ($ per unit)</v>
      </c>
    </row>
    <row r="15" spans="1:67" s="139" customFormat="1" ht="18" hidden="1" customHeight="1" thickBot="1" x14ac:dyDescent="0.3">
      <c r="C15" s="140">
        <f>MATCH(Dashboard!$G$18,Crane_COGS_Cases,0)</f>
        <v>2</v>
      </c>
      <c r="D15" s="139" t="str">
        <f>$C$34</f>
        <v>Gross Profit Before D&amp;A ($ '000)</v>
      </c>
    </row>
    <row r="16" spans="1:67" s="139" customFormat="1" ht="18" hidden="1" customHeight="1" x14ac:dyDescent="0.25"/>
    <row r="17" spans="2:67" s="139" customFormat="1" ht="18" hidden="1" customHeight="1" x14ac:dyDescent="0.25"/>
    <row r="18" spans="2:67" s="139" customFormat="1" ht="18" hidden="1" customHeight="1" x14ac:dyDescent="0.25"/>
    <row r="19" spans="2:67" s="139" customFormat="1" ht="18" hidden="1" customHeight="1" x14ac:dyDescent="0.25"/>
    <row r="20" spans="2:67" ht="18" customHeight="1" x14ac:dyDescent="0.25">
      <c r="B20" s="102" t="s">
        <v>306</v>
      </c>
      <c r="C20" s="102"/>
      <c r="D20" s="102"/>
      <c r="E20" s="102"/>
    </row>
    <row r="21" spans="2:67" ht="18" customHeight="1" x14ac:dyDescent="0.25">
      <c r="G21" s="237" t="s">
        <v>345</v>
      </c>
      <c r="H21" s="238"/>
      <c r="I21" s="238"/>
      <c r="J21" s="238"/>
      <c r="K21" s="239"/>
    </row>
    <row r="22" spans="2:67" ht="18" customHeight="1" x14ac:dyDescent="0.25">
      <c r="C22" s="95" t="s">
        <v>37</v>
      </c>
    </row>
    <row r="23" spans="2:67" ht="18" customHeight="1" x14ac:dyDescent="0.25">
      <c r="D23" s="103" t="s">
        <v>297</v>
      </c>
      <c r="E23" s="104"/>
      <c r="G23" s="105">
        <f>G50</f>
        <v>4620</v>
      </c>
      <c r="H23" s="105">
        <f t="shared" ref="H23:R23" si="60">H50</f>
        <v>4600</v>
      </c>
      <c r="I23" s="105">
        <f t="shared" si="60"/>
        <v>4590</v>
      </c>
      <c r="J23" s="105">
        <f t="shared" si="60"/>
        <v>4640</v>
      </c>
      <c r="K23" s="105">
        <f t="shared" si="60"/>
        <v>4640</v>
      </c>
      <c r="L23" s="105">
        <f t="shared" si="60"/>
        <v>4600</v>
      </c>
      <c r="M23" s="105">
        <f t="shared" si="60"/>
        <v>4710</v>
      </c>
      <c r="N23" s="105">
        <f t="shared" si="60"/>
        <v>4610</v>
      </c>
      <c r="O23" s="105">
        <f t="shared" si="60"/>
        <v>4630</v>
      </c>
      <c r="P23" s="105">
        <f t="shared" si="60"/>
        <v>4670</v>
      </c>
      <c r="Q23" s="105">
        <f t="shared" si="60"/>
        <v>4700</v>
      </c>
      <c r="R23" s="105">
        <f t="shared" si="60"/>
        <v>4720</v>
      </c>
      <c r="T23" s="98">
        <f t="shared" ref="T23:T26" si="61">SUM(G23:I23)</f>
        <v>13810</v>
      </c>
      <c r="U23" s="98">
        <f t="shared" ref="U23:U26" si="62">SUM(J23:L23)</f>
        <v>13880</v>
      </c>
      <c r="V23" s="98">
        <f t="shared" ref="V23:V26" si="63">SUM(M23:O23)</f>
        <v>13950</v>
      </c>
      <c r="W23" s="98">
        <f t="shared" ref="W23:W26" si="64">SUM(P23:R23)</f>
        <v>14090</v>
      </c>
      <c r="X23" s="98"/>
      <c r="Y23" s="98">
        <f t="shared" ref="Y23:Y26" si="65">SUM(G23:R23)</f>
        <v>55730</v>
      </c>
      <c r="AB23" s="105">
        <f>AB50</f>
        <v>4780</v>
      </c>
      <c r="AC23" s="105">
        <f t="shared" ref="AC23:AM23" si="66">AC50</f>
        <v>4780</v>
      </c>
      <c r="AD23" s="105">
        <f t="shared" si="66"/>
        <v>4790</v>
      </c>
      <c r="AE23" s="105">
        <f t="shared" si="66"/>
        <v>4820</v>
      </c>
      <c r="AF23" s="105">
        <f t="shared" si="66"/>
        <v>4830</v>
      </c>
      <c r="AG23" s="105">
        <f t="shared" si="66"/>
        <v>4870</v>
      </c>
      <c r="AH23" s="105">
        <f t="shared" si="66"/>
        <v>4880</v>
      </c>
      <c r="AI23" s="105">
        <f t="shared" si="66"/>
        <v>4910</v>
      </c>
      <c r="AJ23" s="105">
        <f t="shared" si="66"/>
        <v>4930</v>
      </c>
      <c r="AK23" s="105">
        <f t="shared" si="66"/>
        <v>4930</v>
      </c>
      <c r="AL23" s="105">
        <f t="shared" si="66"/>
        <v>4960</v>
      </c>
      <c r="AM23" s="105">
        <f t="shared" si="66"/>
        <v>4980</v>
      </c>
      <c r="AO23" s="98">
        <f t="shared" ref="AO23:AO26" si="67">SUM(AB23:AD23)</f>
        <v>14350</v>
      </c>
      <c r="AP23" s="98">
        <f t="shared" ref="AP23:AP26" si="68">SUM(AE23:AG23)</f>
        <v>14520</v>
      </c>
      <c r="AQ23" s="98">
        <f t="shared" ref="AQ23:AQ26" si="69">SUM(AH23:AJ23)</f>
        <v>14720</v>
      </c>
      <c r="AR23" s="98">
        <f t="shared" ref="AR23:AR26" si="70">SUM(AK23:AM23)</f>
        <v>14870</v>
      </c>
      <c r="AS23" s="98"/>
      <c r="AT23" s="98">
        <f t="shared" ref="AT23:AT26" si="71">SUM(AB23:AM23)</f>
        <v>58460</v>
      </c>
      <c r="AW23" s="105">
        <f>AW50</f>
        <v>5020</v>
      </c>
      <c r="AX23" s="105">
        <f t="shared" ref="AX23:BH23" si="72">AX50</f>
        <v>5020</v>
      </c>
      <c r="AY23" s="105">
        <f t="shared" si="72"/>
        <v>5030</v>
      </c>
      <c r="AZ23" s="105">
        <f t="shared" si="72"/>
        <v>5060</v>
      </c>
      <c r="BA23" s="105">
        <f t="shared" si="72"/>
        <v>5070</v>
      </c>
      <c r="BB23" s="105">
        <f t="shared" si="72"/>
        <v>5110</v>
      </c>
      <c r="BC23" s="105">
        <f t="shared" si="72"/>
        <v>5130</v>
      </c>
      <c r="BD23" s="105">
        <f t="shared" si="72"/>
        <v>5150</v>
      </c>
      <c r="BE23" s="105">
        <f t="shared" si="72"/>
        <v>5170</v>
      </c>
      <c r="BF23" s="105">
        <f t="shared" si="72"/>
        <v>5180</v>
      </c>
      <c r="BG23" s="105">
        <f t="shared" si="72"/>
        <v>5200</v>
      </c>
      <c r="BH23" s="105">
        <f t="shared" si="72"/>
        <v>5230</v>
      </c>
      <c r="BJ23" s="98">
        <f t="shared" ref="BJ23:BJ26" si="73">SUM(AW23:AY23)</f>
        <v>15070</v>
      </c>
      <c r="BK23" s="98">
        <f t="shared" ref="BK23:BK26" si="74">SUM(AZ23:BB23)</f>
        <v>15240</v>
      </c>
      <c r="BL23" s="98">
        <f t="shared" ref="BL23:BL26" si="75">SUM(BC23:BE23)</f>
        <v>15450</v>
      </c>
      <c r="BM23" s="98">
        <f t="shared" ref="BM23:BM26" si="76">SUM(BF23:BH23)</f>
        <v>15610</v>
      </c>
      <c r="BN23" s="98"/>
      <c r="BO23" s="98">
        <f t="shared" ref="BO23:BO26" si="77">SUM(AW23:BH23)</f>
        <v>61370</v>
      </c>
    </row>
    <row r="24" spans="2:67" ht="18" customHeight="1" x14ac:dyDescent="0.25">
      <c r="D24" s="106" t="s">
        <v>298</v>
      </c>
      <c r="E24" s="107"/>
      <c r="G24" s="105">
        <f t="shared" ref="G24:R24" si="78">G59</f>
        <v>4620</v>
      </c>
      <c r="H24" s="105">
        <f t="shared" si="78"/>
        <v>4600</v>
      </c>
      <c r="I24" s="105">
        <f t="shared" si="78"/>
        <v>4590</v>
      </c>
      <c r="J24" s="105">
        <f t="shared" si="78"/>
        <v>4640</v>
      </c>
      <c r="K24" s="105">
        <f t="shared" si="78"/>
        <v>4640</v>
      </c>
      <c r="L24" s="105">
        <f t="shared" si="78"/>
        <v>4600</v>
      </c>
      <c r="M24" s="105">
        <f t="shared" si="78"/>
        <v>4710</v>
      </c>
      <c r="N24" s="105">
        <f t="shared" si="78"/>
        <v>4610</v>
      </c>
      <c r="O24" s="105">
        <f t="shared" si="78"/>
        <v>4630</v>
      </c>
      <c r="P24" s="105">
        <f t="shared" si="78"/>
        <v>4670</v>
      </c>
      <c r="Q24" s="105">
        <f t="shared" si="78"/>
        <v>4700</v>
      </c>
      <c r="R24" s="105">
        <f t="shared" si="78"/>
        <v>4720</v>
      </c>
      <c r="T24" s="98">
        <f t="shared" si="61"/>
        <v>13810</v>
      </c>
      <c r="U24" s="98">
        <f t="shared" si="62"/>
        <v>13880</v>
      </c>
      <c r="V24" s="98">
        <f t="shared" si="63"/>
        <v>13950</v>
      </c>
      <c r="W24" s="98">
        <f t="shared" si="64"/>
        <v>14090</v>
      </c>
      <c r="X24" s="98"/>
      <c r="Y24" s="98">
        <f t="shared" si="65"/>
        <v>55730</v>
      </c>
      <c r="AB24" s="105">
        <f t="shared" ref="AB24:AM24" si="79">AB59</f>
        <v>4780</v>
      </c>
      <c r="AC24" s="105">
        <f t="shared" si="79"/>
        <v>4820</v>
      </c>
      <c r="AD24" s="105">
        <f t="shared" si="79"/>
        <v>4810</v>
      </c>
      <c r="AE24" s="105">
        <f t="shared" si="79"/>
        <v>4840</v>
      </c>
      <c r="AF24" s="105">
        <f t="shared" si="79"/>
        <v>4870</v>
      </c>
      <c r="AG24" s="105">
        <f t="shared" si="79"/>
        <v>4890</v>
      </c>
      <c r="AH24" s="105">
        <f t="shared" si="79"/>
        <v>4910</v>
      </c>
      <c r="AI24" s="105">
        <f t="shared" si="79"/>
        <v>4940</v>
      </c>
      <c r="AJ24" s="105">
        <f t="shared" si="79"/>
        <v>4960</v>
      </c>
      <c r="AK24" s="105">
        <f t="shared" si="79"/>
        <v>4990</v>
      </c>
      <c r="AL24" s="105">
        <f t="shared" si="79"/>
        <v>5010</v>
      </c>
      <c r="AM24" s="105">
        <f t="shared" si="79"/>
        <v>5030</v>
      </c>
      <c r="AO24" s="98">
        <f t="shared" si="67"/>
        <v>14410</v>
      </c>
      <c r="AP24" s="98">
        <f t="shared" si="68"/>
        <v>14600</v>
      </c>
      <c r="AQ24" s="98">
        <f t="shared" si="69"/>
        <v>14810</v>
      </c>
      <c r="AR24" s="98">
        <f t="shared" si="70"/>
        <v>15030</v>
      </c>
      <c r="AS24" s="98"/>
      <c r="AT24" s="98">
        <f t="shared" si="71"/>
        <v>58850</v>
      </c>
      <c r="AW24" s="105">
        <f t="shared" ref="AW24:BH24" si="80">AW59</f>
        <v>5060</v>
      </c>
      <c r="AX24" s="105">
        <f t="shared" si="80"/>
        <v>5080</v>
      </c>
      <c r="AY24" s="105">
        <f t="shared" si="80"/>
        <v>5110</v>
      </c>
      <c r="AZ24" s="105">
        <f t="shared" si="80"/>
        <v>5130</v>
      </c>
      <c r="BA24" s="105">
        <f t="shared" si="80"/>
        <v>5150</v>
      </c>
      <c r="BB24" s="105">
        <f t="shared" si="80"/>
        <v>5180</v>
      </c>
      <c r="BC24" s="105">
        <f t="shared" si="80"/>
        <v>5200</v>
      </c>
      <c r="BD24" s="105">
        <f t="shared" si="80"/>
        <v>5230</v>
      </c>
      <c r="BE24" s="105">
        <f t="shared" si="80"/>
        <v>5250</v>
      </c>
      <c r="BF24" s="105">
        <f t="shared" si="80"/>
        <v>5270</v>
      </c>
      <c r="BG24" s="105">
        <f t="shared" si="80"/>
        <v>5300</v>
      </c>
      <c r="BH24" s="105">
        <f t="shared" si="80"/>
        <v>5320</v>
      </c>
      <c r="BJ24" s="98">
        <f t="shared" si="73"/>
        <v>15250</v>
      </c>
      <c r="BK24" s="98">
        <f t="shared" si="74"/>
        <v>15460</v>
      </c>
      <c r="BL24" s="98">
        <f t="shared" si="75"/>
        <v>15680</v>
      </c>
      <c r="BM24" s="98">
        <f t="shared" si="76"/>
        <v>15890</v>
      </c>
      <c r="BN24" s="98"/>
      <c r="BO24" s="98">
        <f t="shared" si="77"/>
        <v>62280</v>
      </c>
    </row>
    <row r="25" spans="2:67" ht="18" customHeight="1" x14ac:dyDescent="0.25">
      <c r="D25" s="106" t="s">
        <v>299</v>
      </c>
      <c r="E25" s="107"/>
      <c r="G25" s="105">
        <f t="shared" ref="G25:R25" si="81">G68</f>
        <v>4620</v>
      </c>
      <c r="H25" s="105">
        <f t="shared" si="81"/>
        <v>4600</v>
      </c>
      <c r="I25" s="105">
        <f t="shared" si="81"/>
        <v>4590</v>
      </c>
      <c r="J25" s="105">
        <f t="shared" si="81"/>
        <v>4640</v>
      </c>
      <c r="K25" s="105">
        <f t="shared" si="81"/>
        <v>4640</v>
      </c>
      <c r="L25" s="105">
        <f t="shared" si="81"/>
        <v>4600</v>
      </c>
      <c r="M25" s="105">
        <f t="shared" si="81"/>
        <v>4710</v>
      </c>
      <c r="N25" s="105">
        <f t="shared" si="81"/>
        <v>4610</v>
      </c>
      <c r="O25" s="105">
        <f t="shared" si="81"/>
        <v>4630</v>
      </c>
      <c r="P25" s="105">
        <f t="shared" si="81"/>
        <v>4670</v>
      </c>
      <c r="Q25" s="105">
        <f t="shared" si="81"/>
        <v>4700</v>
      </c>
      <c r="R25" s="105">
        <f t="shared" si="81"/>
        <v>4720</v>
      </c>
      <c r="T25" s="98">
        <f t="shared" si="61"/>
        <v>13810</v>
      </c>
      <c r="U25" s="98">
        <f t="shared" si="62"/>
        <v>13880</v>
      </c>
      <c r="V25" s="98">
        <f t="shared" si="63"/>
        <v>13950</v>
      </c>
      <c r="W25" s="98">
        <f t="shared" si="64"/>
        <v>14090</v>
      </c>
      <c r="X25" s="98"/>
      <c r="Y25" s="98">
        <f t="shared" si="65"/>
        <v>55730</v>
      </c>
      <c r="AB25" s="105">
        <f t="shared" ref="AB25:AM25" si="82">AB68</f>
        <v>4780</v>
      </c>
      <c r="AC25" s="105">
        <f t="shared" si="82"/>
        <v>4820</v>
      </c>
      <c r="AD25" s="105">
        <f t="shared" si="82"/>
        <v>4810</v>
      </c>
      <c r="AE25" s="105">
        <f t="shared" si="82"/>
        <v>4840</v>
      </c>
      <c r="AF25" s="105">
        <f t="shared" si="82"/>
        <v>4830</v>
      </c>
      <c r="AG25" s="105">
        <f t="shared" si="82"/>
        <v>4810</v>
      </c>
      <c r="AH25" s="105">
        <f t="shared" si="82"/>
        <v>4790</v>
      </c>
      <c r="AI25" s="105">
        <f t="shared" si="82"/>
        <v>4770</v>
      </c>
      <c r="AJ25" s="105">
        <f t="shared" si="82"/>
        <v>4760</v>
      </c>
      <c r="AK25" s="105">
        <f t="shared" si="82"/>
        <v>4740</v>
      </c>
      <c r="AL25" s="105">
        <f t="shared" si="82"/>
        <v>4720</v>
      </c>
      <c r="AM25" s="105">
        <f t="shared" si="82"/>
        <v>4700</v>
      </c>
      <c r="AO25" s="98">
        <f t="shared" si="67"/>
        <v>14410</v>
      </c>
      <c r="AP25" s="98">
        <f t="shared" si="68"/>
        <v>14480</v>
      </c>
      <c r="AQ25" s="98">
        <f t="shared" si="69"/>
        <v>14320</v>
      </c>
      <c r="AR25" s="98">
        <f t="shared" si="70"/>
        <v>14160</v>
      </c>
      <c r="AS25" s="98"/>
      <c r="AT25" s="98">
        <f t="shared" si="71"/>
        <v>57370</v>
      </c>
      <c r="AW25" s="105">
        <f t="shared" ref="AW25:BH25" si="83">AW68</f>
        <v>4720</v>
      </c>
      <c r="AX25" s="105">
        <f t="shared" si="83"/>
        <v>4740</v>
      </c>
      <c r="AY25" s="105">
        <f t="shared" si="83"/>
        <v>4770</v>
      </c>
      <c r="AZ25" s="105">
        <f t="shared" si="83"/>
        <v>4790</v>
      </c>
      <c r="BA25" s="105">
        <f t="shared" si="83"/>
        <v>4810</v>
      </c>
      <c r="BB25" s="105">
        <f t="shared" si="83"/>
        <v>4830</v>
      </c>
      <c r="BC25" s="105">
        <f t="shared" si="83"/>
        <v>4860</v>
      </c>
      <c r="BD25" s="105">
        <f t="shared" si="83"/>
        <v>4880</v>
      </c>
      <c r="BE25" s="105">
        <f t="shared" si="83"/>
        <v>4900</v>
      </c>
      <c r="BF25" s="105">
        <f t="shared" si="83"/>
        <v>4920</v>
      </c>
      <c r="BG25" s="105">
        <f t="shared" si="83"/>
        <v>4940</v>
      </c>
      <c r="BH25" s="105">
        <f t="shared" si="83"/>
        <v>4970</v>
      </c>
      <c r="BJ25" s="98">
        <f t="shared" si="73"/>
        <v>14230</v>
      </c>
      <c r="BK25" s="98">
        <f t="shared" si="74"/>
        <v>14430</v>
      </c>
      <c r="BL25" s="98">
        <f t="shared" si="75"/>
        <v>14640</v>
      </c>
      <c r="BM25" s="98">
        <f t="shared" si="76"/>
        <v>14830</v>
      </c>
      <c r="BN25" s="98"/>
      <c r="BO25" s="98">
        <f t="shared" si="77"/>
        <v>58130</v>
      </c>
    </row>
    <row r="26" spans="2:67" ht="18" customHeight="1" x14ac:dyDescent="0.25">
      <c r="D26" s="108" t="s">
        <v>25</v>
      </c>
      <c r="E26" s="109"/>
      <c r="G26" s="100">
        <v>0</v>
      </c>
      <c r="H26" s="100">
        <v>0</v>
      </c>
      <c r="I26" s="100">
        <v>0</v>
      </c>
      <c r="J26" s="100">
        <v>0</v>
      </c>
      <c r="K26" s="100">
        <v>0</v>
      </c>
      <c r="L26" s="100">
        <v>0</v>
      </c>
      <c r="M26" s="100">
        <v>0</v>
      </c>
      <c r="N26" s="100">
        <v>0</v>
      </c>
      <c r="O26" s="100">
        <v>0</v>
      </c>
      <c r="P26" s="100">
        <v>0</v>
      </c>
      <c r="Q26" s="100">
        <v>0</v>
      </c>
      <c r="R26" s="100">
        <v>0</v>
      </c>
      <c r="T26" s="98">
        <f t="shared" si="61"/>
        <v>0</v>
      </c>
      <c r="U26" s="98">
        <f t="shared" si="62"/>
        <v>0</v>
      </c>
      <c r="V26" s="98">
        <f t="shared" si="63"/>
        <v>0</v>
      </c>
      <c r="W26" s="98">
        <f t="shared" si="64"/>
        <v>0</v>
      </c>
      <c r="X26" s="98"/>
      <c r="Y26" s="98">
        <f t="shared" si="65"/>
        <v>0</v>
      </c>
      <c r="AB26" s="100">
        <v>0</v>
      </c>
      <c r="AC26" s="100">
        <v>0</v>
      </c>
      <c r="AD26" s="100">
        <v>0</v>
      </c>
      <c r="AE26" s="100">
        <v>0</v>
      </c>
      <c r="AF26" s="100">
        <v>0</v>
      </c>
      <c r="AG26" s="100">
        <v>0</v>
      </c>
      <c r="AH26" s="100">
        <v>0</v>
      </c>
      <c r="AI26" s="100">
        <v>0</v>
      </c>
      <c r="AJ26" s="100">
        <v>0</v>
      </c>
      <c r="AK26" s="100">
        <v>0</v>
      </c>
      <c r="AL26" s="100">
        <v>0</v>
      </c>
      <c r="AM26" s="100">
        <v>0</v>
      </c>
      <c r="AO26" s="98">
        <f t="shared" si="67"/>
        <v>0</v>
      </c>
      <c r="AP26" s="98">
        <f t="shared" si="68"/>
        <v>0</v>
      </c>
      <c r="AQ26" s="98">
        <f t="shared" si="69"/>
        <v>0</v>
      </c>
      <c r="AR26" s="98">
        <f t="shared" si="70"/>
        <v>0</v>
      </c>
      <c r="AS26" s="98"/>
      <c r="AT26" s="98">
        <f t="shared" si="71"/>
        <v>0</v>
      </c>
      <c r="AW26" s="100">
        <v>0</v>
      </c>
      <c r="AX26" s="100">
        <v>0</v>
      </c>
      <c r="AY26" s="100">
        <v>0</v>
      </c>
      <c r="AZ26" s="100">
        <v>0</v>
      </c>
      <c r="BA26" s="100">
        <v>0</v>
      </c>
      <c r="BB26" s="100">
        <v>0</v>
      </c>
      <c r="BC26" s="100">
        <v>0</v>
      </c>
      <c r="BD26" s="100">
        <v>0</v>
      </c>
      <c r="BE26" s="100">
        <v>0</v>
      </c>
      <c r="BF26" s="100">
        <v>0</v>
      </c>
      <c r="BG26" s="100">
        <v>0</v>
      </c>
      <c r="BH26" s="100">
        <v>0</v>
      </c>
      <c r="BJ26" s="98">
        <f t="shared" si="73"/>
        <v>0</v>
      </c>
      <c r="BK26" s="98">
        <f t="shared" si="74"/>
        <v>0</v>
      </c>
      <c r="BL26" s="98">
        <f t="shared" si="75"/>
        <v>0</v>
      </c>
      <c r="BM26" s="98">
        <f t="shared" si="76"/>
        <v>0</v>
      </c>
      <c r="BN26" s="98"/>
      <c r="BO26" s="98">
        <f t="shared" si="77"/>
        <v>0</v>
      </c>
    </row>
    <row r="27" spans="2:67" ht="18" customHeight="1" x14ac:dyDescent="0.25"/>
    <row r="28" spans="2:67" ht="18" customHeight="1" x14ac:dyDescent="0.25">
      <c r="C28" s="95" t="s">
        <v>260</v>
      </c>
    </row>
    <row r="29" spans="2:67" ht="18" customHeight="1" x14ac:dyDescent="0.25">
      <c r="D29" s="103" t="s">
        <v>300</v>
      </c>
      <c r="E29" s="104"/>
      <c r="G29" s="105">
        <f>G74</f>
        <v>524.16999999999996</v>
      </c>
      <c r="H29" s="105">
        <f t="shared" ref="H29:R29" si="84">H74</f>
        <v>524.41</v>
      </c>
      <c r="I29" s="105">
        <f t="shared" si="84"/>
        <v>526.16</v>
      </c>
      <c r="J29" s="105">
        <f t="shared" si="84"/>
        <v>526.45000000000005</v>
      </c>
      <c r="K29" s="105">
        <f t="shared" si="84"/>
        <v>525.46</v>
      </c>
      <c r="L29" s="105">
        <f t="shared" si="84"/>
        <v>525.98</v>
      </c>
      <c r="M29" s="105">
        <f t="shared" si="84"/>
        <v>524.67000000000007</v>
      </c>
      <c r="N29" s="105">
        <f t="shared" si="84"/>
        <v>525.79</v>
      </c>
      <c r="O29" s="105">
        <f t="shared" si="84"/>
        <v>526.71</v>
      </c>
      <c r="P29" s="105">
        <f t="shared" si="84"/>
        <v>524.29</v>
      </c>
      <c r="Q29" s="105">
        <f t="shared" si="84"/>
        <v>526.22</v>
      </c>
      <c r="R29" s="105">
        <f t="shared" si="84"/>
        <v>524.91000000000008</v>
      </c>
      <c r="T29" s="98"/>
      <c r="U29" s="98"/>
      <c r="V29" s="98"/>
      <c r="W29" s="98"/>
      <c r="X29" s="98"/>
      <c r="Y29" s="98"/>
      <c r="AB29" s="105">
        <f>AB74</f>
        <v>575</v>
      </c>
      <c r="AC29" s="105">
        <f t="shared" ref="AC29:AM29" si="85">AC74</f>
        <v>575</v>
      </c>
      <c r="AD29" s="105">
        <f t="shared" si="85"/>
        <v>575</v>
      </c>
      <c r="AE29" s="105">
        <f t="shared" si="85"/>
        <v>575</v>
      </c>
      <c r="AF29" s="105">
        <f t="shared" si="85"/>
        <v>575</v>
      </c>
      <c r="AG29" s="105">
        <f t="shared" si="85"/>
        <v>575</v>
      </c>
      <c r="AH29" s="105">
        <f t="shared" si="85"/>
        <v>575</v>
      </c>
      <c r="AI29" s="105">
        <f t="shared" si="85"/>
        <v>575</v>
      </c>
      <c r="AJ29" s="105">
        <f t="shared" si="85"/>
        <v>575</v>
      </c>
      <c r="AK29" s="105">
        <f t="shared" si="85"/>
        <v>575</v>
      </c>
      <c r="AL29" s="105">
        <f t="shared" si="85"/>
        <v>575</v>
      </c>
      <c r="AM29" s="105">
        <f t="shared" si="85"/>
        <v>575</v>
      </c>
      <c r="AO29" s="98"/>
      <c r="AP29" s="98"/>
      <c r="AQ29" s="98"/>
      <c r="AR29" s="98"/>
      <c r="AS29" s="98"/>
      <c r="AT29" s="98"/>
      <c r="AW29" s="105">
        <f>AW74</f>
        <v>625</v>
      </c>
      <c r="AX29" s="105">
        <f t="shared" ref="AX29:BH29" si="86">AX74</f>
        <v>625</v>
      </c>
      <c r="AY29" s="105">
        <f t="shared" si="86"/>
        <v>625</v>
      </c>
      <c r="AZ29" s="105">
        <f t="shared" si="86"/>
        <v>625</v>
      </c>
      <c r="BA29" s="105">
        <f t="shared" si="86"/>
        <v>625</v>
      </c>
      <c r="BB29" s="105">
        <f t="shared" si="86"/>
        <v>625</v>
      </c>
      <c r="BC29" s="105">
        <f t="shared" si="86"/>
        <v>625</v>
      </c>
      <c r="BD29" s="105">
        <f t="shared" si="86"/>
        <v>625</v>
      </c>
      <c r="BE29" s="105">
        <f t="shared" si="86"/>
        <v>625</v>
      </c>
      <c r="BF29" s="105">
        <f t="shared" si="86"/>
        <v>625</v>
      </c>
      <c r="BG29" s="105">
        <f t="shared" si="86"/>
        <v>625</v>
      </c>
      <c r="BH29" s="105">
        <f t="shared" si="86"/>
        <v>625</v>
      </c>
      <c r="BJ29" s="98"/>
      <c r="BK29" s="98"/>
      <c r="BL29" s="98"/>
      <c r="BM29" s="98"/>
      <c r="BN29" s="98"/>
      <c r="BO29" s="98"/>
    </row>
    <row r="30" spans="2:67" ht="18" customHeight="1" x14ac:dyDescent="0.25">
      <c r="D30" s="106" t="s">
        <v>301</v>
      </c>
      <c r="E30" s="107"/>
      <c r="G30" s="105">
        <f>G81</f>
        <v>524.16999999999996</v>
      </c>
      <c r="H30" s="105">
        <f t="shared" ref="H30:R30" si="87">H81</f>
        <v>524.41</v>
      </c>
      <c r="I30" s="105">
        <f t="shared" si="87"/>
        <v>526.16</v>
      </c>
      <c r="J30" s="105">
        <f t="shared" si="87"/>
        <v>526.45000000000005</v>
      </c>
      <c r="K30" s="105">
        <f t="shared" si="87"/>
        <v>525.46</v>
      </c>
      <c r="L30" s="105">
        <f t="shared" si="87"/>
        <v>525.98</v>
      </c>
      <c r="M30" s="105">
        <f t="shared" si="87"/>
        <v>524.67000000000007</v>
      </c>
      <c r="N30" s="105">
        <f t="shared" si="87"/>
        <v>525.79</v>
      </c>
      <c r="O30" s="105">
        <f t="shared" si="87"/>
        <v>526.71</v>
      </c>
      <c r="P30" s="105">
        <f t="shared" si="87"/>
        <v>524.29</v>
      </c>
      <c r="Q30" s="105">
        <f t="shared" si="87"/>
        <v>526.22</v>
      </c>
      <c r="R30" s="105">
        <f t="shared" si="87"/>
        <v>524.91000000000008</v>
      </c>
      <c r="T30" s="98"/>
      <c r="U30" s="98"/>
      <c r="V30" s="98"/>
      <c r="W30" s="98"/>
      <c r="X30" s="98"/>
      <c r="Y30" s="98"/>
      <c r="AB30" s="105">
        <f>AB81</f>
        <v>575.35</v>
      </c>
      <c r="AC30" s="105">
        <f t="shared" ref="AC30:AM30" si="88">AC81</f>
        <v>576.85</v>
      </c>
      <c r="AD30" s="105">
        <f t="shared" si="88"/>
        <v>576.01</v>
      </c>
      <c r="AE30" s="105">
        <f t="shared" si="88"/>
        <v>575</v>
      </c>
      <c r="AF30" s="105">
        <f t="shared" si="88"/>
        <v>575</v>
      </c>
      <c r="AG30" s="105">
        <f t="shared" si="88"/>
        <v>575</v>
      </c>
      <c r="AH30" s="105">
        <f t="shared" si="88"/>
        <v>575</v>
      </c>
      <c r="AI30" s="105">
        <f t="shared" si="88"/>
        <v>575</v>
      </c>
      <c r="AJ30" s="105">
        <f t="shared" si="88"/>
        <v>575</v>
      </c>
      <c r="AK30" s="105">
        <f t="shared" si="88"/>
        <v>575</v>
      </c>
      <c r="AL30" s="105">
        <f t="shared" si="88"/>
        <v>575</v>
      </c>
      <c r="AM30" s="105">
        <f t="shared" si="88"/>
        <v>575</v>
      </c>
      <c r="AO30" s="98"/>
      <c r="AP30" s="98"/>
      <c r="AQ30" s="98"/>
      <c r="AR30" s="98"/>
      <c r="AS30" s="98"/>
      <c r="AT30" s="98"/>
      <c r="AW30" s="105">
        <f>AW81</f>
        <v>625</v>
      </c>
      <c r="AX30" s="105">
        <f t="shared" ref="AX30:BH30" si="89">AX81</f>
        <v>625</v>
      </c>
      <c r="AY30" s="105">
        <f t="shared" si="89"/>
        <v>625</v>
      </c>
      <c r="AZ30" s="105">
        <f t="shared" si="89"/>
        <v>625</v>
      </c>
      <c r="BA30" s="105">
        <f t="shared" si="89"/>
        <v>625</v>
      </c>
      <c r="BB30" s="105">
        <f t="shared" si="89"/>
        <v>625</v>
      </c>
      <c r="BC30" s="105">
        <f t="shared" si="89"/>
        <v>625</v>
      </c>
      <c r="BD30" s="105">
        <f t="shared" si="89"/>
        <v>625</v>
      </c>
      <c r="BE30" s="105">
        <f t="shared" si="89"/>
        <v>625</v>
      </c>
      <c r="BF30" s="105">
        <f t="shared" si="89"/>
        <v>625</v>
      </c>
      <c r="BG30" s="105">
        <f t="shared" si="89"/>
        <v>625</v>
      </c>
      <c r="BH30" s="105">
        <f t="shared" si="89"/>
        <v>625</v>
      </c>
      <c r="BJ30" s="98"/>
      <c r="BK30" s="98"/>
      <c r="BL30" s="98"/>
      <c r="BM30" s="98"/>
      <c r="BN30" s="98"/>
      <c r="BO30" s="98"/>
    </row>
    <row r="31" spans="2:67" ht="18" customHeight="1" x14ac:dyDescent="0.25">
      <c r="D31" s="106" t="s">
        <v>302</v>
      </c>
      <c r="E31" s="107"/>
      <c r="G31" s="105">
        <f>G88</f>
        <v>524.16999999999996</v>
      </c>
      <c r="H31" s="105">
        <f t="shared" ref="H31:R31" si="90">H88</f>
        <v>524.41</v>
      </c>
      <c r="I31" s="105">
        <f t="shared" si="90"/>
        <v>526.16</v>
      </c>
      <c r="J31" s="105">
        <f t="shared" si="90"/>
        <v>526.45000000000005</v>
      </c>
      <c r="K31" s="105">
        <f t="shared" si="90"/>
        <v>525.46</v>
      </c>
      <c r="L31" s="105">
        <f t="shared" si="90"/>
        <v>525.98</v>
      </c>
      <c r="M31" s="105">
        <f t="shared" si="90"/>
        <v>524.67000000000007</v>
      </c>
      <c r="N31" s="105">
        <f t="shared" si="90"/>
        <v>525.79</v>
      </c>
      <c r="O31" s="105">
        <f t="shared" si="90"/>
        <v>526.71</v>
      </c>
      <c r="P31" s="105">
        <f t="shared" si="90"/>
        <v>524.29</v>
      </c>
      <c r="Q31" s="105">
        <f t="shared" si="90"/>
        <v>526.22</v>
      </c>
      <c r="R31" s="105">
        <f t="shared" si="90"/>
        <v>524.91000000000008</v>
      </c>
      <c r="T31" s="98"/>
      <c r="U31" s="98"/>
      <c r="V31" s="98"/>
      <c r="W31" s="98"/>
      <c r="X31" s="98"/>
      <c r="Y31" s="98"/>
      <c r="AB31" s="105">
        <f>AB88</f>
        <v>575.35</v>
      </c>
      <c r="AC31" s="105">
        <f t="shared" ref="AC31:AM31" si="91">AC88</f>
        <v>576.85</v>
      </c>
      <c r="AD31" s="105">
        <f t="shared" si="91"/>
        <v>576.01</v>
      </c>
      <c r="AE31" s="105">
        <f t="shared" si="91"/>
        <v>590</v>
      </c>
      <c r="AF31" s="105">
        <f t="shared" si="91"/>
        <v>590</v>
      </c>
      <c r="AG31" s="105">
        <f t="shared" si="91"/>
        <v>590</v>
      </c>
      <c r="AH31" s="105">
        <f t="shared" si="91"/>
        <v>590</v>
      </c>
      <c r="AI31" s="105">
        <f t="shared" si="91"/>
        <v>590</v>
      </c>
      <c r="AJ31" s="105">
        <f t="shared" si="91"/>
        <v>590</v>
      </c>
      <c r="AK31" s="105">
        <f t="shared" si="91"/>
        <v>590</v>
      </c>
      <c r="AL31" s="105">
        <f t="shared" si="91"/>
        <v>590</v>
      </c>
      <c r="AM31" s="105">
        <f t="shared" si="91"/>
        <v>590</v>
      </c>
      <c r="AO31" s="98"/>
      <c r="AP31" s="98"/>
      <c r="AQ31" s="98"/>
      <c r="AR31" s="98"/>
      <c r="AS31" s="98"/>
      <c r="AT31" s="98"/>
      <c r="AW31" s="105">
        <f>AW88</f>
        <v>645</v>
      </c>
      <c r="AX31" s="105">
        <f t="shared" ref="AX31:BH31" si="92">AX88</f>
        <v>645</v>
      </c>
      <c r="AY31" s="105">
        <f t="shared" si="92"/>
        <v>645</v>
      </c>
      <c r="AZ31" s="105">
        <f t="shared" si="92"/>
        <v>645</v>
      </c>
      <c r="BA31" s="105">
        <f t="shared" si="92"/>
        <v>645</v>
      </c>
      <c r="BB31" s="105">
        <f t="shared" si="92"/>
        <v>645</v>
      </c>
      <c r="BC31" s="105">
        <f t="shared" si="92"/>
        <v>645</v>
      </c>
      <c r="BD31" s="105">
        <f t="shared" si="92"/>
        <v>645</v>
      </c>
      <c r="BE31" s="105">
        <f t="shared" si="92"/>
        <v>645</v>
      </c>
      <c r="BF31" s="105">
        <f t="shared" si="92"/>
        <v>645</v>
      </c>
      <c r="BG31" s="105">
        <f t="shared" si="92"/>
        <v>645</v>
      </c>
      <c r="BH31" s="105">
        <f t="shared" si="92"/>
        <v>645</v>
      </c>
      <c r="BJ31" s="98"/>
      <c r="BK31" s="98"/>
      <c r="BL31" s="98"/>
      <c r="BM31" s="98"/>
      <c r="BN31" s="98"/>
      <c r="BO31" s="98"/>
    </row>
    <row r="32" spans="2:67" ht="18" customHeight="1" x14ac:dyDescent="0.25">
      <c r="D32" s="108" t="s">
        <v>25</v>
      </c>
      <c r="E32" s="109"/>
      <c r="G32" s="100">
        <v>0</v>
      </c>
      <c r="H32" s="100">
        <v>0</v>
      </c>
      <c r="I32" s="100">
        <v>0</v>
      </c>
      <c r="J32" s="100">
        <v>0</v>
      </c>
      <c r="K32" s="100">
        <v>0</v>
      </c>
      <c r="L32" s="100">
        <v>0</v>
      </c>
      <c r="M32" s="100">
        <v>0</v>
      </c>
      <c r="N32" s="100">
        <v>0</v>
      </c>
      <c r="O32" s="100">
        <v>0</v>
      </c>
      <c r="P32" s="100">
        <v>0</v>
      </c>
      <c r="Q32" s="100">
        <v>0</v>
      </c>
      <c r="R32" s="100">
        <v>0</v>
      </c>
      <c r="T32" s="98"/>
      <c r="U32" s="98"/>
      <c r="V32" s="98"/>
      <c r="W32" s="98"/>
      <c r="X32" s="98"/>
      <c r="Y32" s="98"/>
      <c r="AB32" s="100">
        <v>0</v>
      </c>
      <c r="AC32" s="100">
        <v>0</v>
      </c>
      <c r="AD32" s="100">
        <v>0</v>
      </c>
      <c r="AE32" s="100">
        <v>0</v>
      </c>
      <c r="AF32" s="100">
        <v>0</v>
      </c>
      <c r="AG32" s="100">
        <v>0</v>
      </c>
      <c r="AH32" s="100">
        <v>0</v>
      </c>
      <c r="AI32" s="100">
        <v>0</v>
      </c>
      <c r="AJ32" s="100">
        <v>0</v>
      </c>
      <c r="AK32" s="100">
        <v>0</v>
      </c>
      <c r="AL32" s="100">
        <v>0</v>
      </c>
      <c r="AM32" s="100">
        <v>0</v>
      </c>
      <c r="AO32" s="98"/>
      <c r="AP32" s="98"/>
      <c r="AQ32" s="98"/>
      <c r="AR32" s="98"/>
      <c r="AS32" s="98"/>
      <c r="AT32" s="98"/>
      <c r="AW32" s="100">
        <v>0</v>
      </c>
      <c r="AX32" s="100">
        <v>0</v>
      </c>
      <c r="AY32" s="100">
        <v>0</v>
      </c>
      <c r="AZ32" s="100">
        <v>0</v>
      </c>
      <c r="BA32" s="100">
        <v>0</v>
      </c>
      <c r="BB32" s="100">
        <v>0</v>
      </c>
      <c r="BC32" s="100">
        <v>0</v>
      </c>
      <c r="BD32" s="100">
        <v>0</v>
      </c>
      <c r="BE32" s="100">
        <v>0</v>
      </c>
      <c r="BF32" s="100">
        <v>0</v>
      </c>
      <c r="BG32" s="100">
        <v>0</v>
      </c>
      <c r="BH32" s="100">
        <v>0</v>
      </c>
      <c r="BJ32" s="98"/>
      <c r="BK32" s="98"/>
      <c r="BL32" s="98"/>
      <c r="BM32" s="98"/>
      <c r="BN32" s="98"/>
      <c r="BO32" s="98"/>
    </row>
    <row r="33" spans="1:68" ht="18" customHeight="1" x14ac:dyDescent="0.25"/>
    <row r="34" spans="1:68" ht="18" customHeight="1" x14ac:dyDescent="0.25">
      <c r="C34" s="95" t="s">
        <v>243</v>
      </c>
    </row>
    <row r="35" spans="1:68" ht="18" customHeight="1" x14ac:dyDescent="0.25">
      <c r="D35" s="103" t="s">
        <v>304</v>
      </c>
      <c r="E35" s="104"/>
      <c r="G35" s="105">
        <f>G104</f>
        <v>2073.4559999999997</v>
      </c>
      <c r="H35" s="105">
        <f t="shared" ref="H35:R35" si="93">H104</f>
        <v>2071.058</v>
      </c>
      <c r="I35" s="105">
        <f t="shared" si="93"/>
        <v>2073.2570999999998</v>
      </c>
      <c r="J35" s="105">
        <f t="shared" si="93"/>
        <v>2091.0624000000003</v>
      </c>
      <c r="K35" s="105">
        <f t="shared" si="93"/>
        <v>2088.5568000000003</v>
      </c>
      <c r="L35" s="105">
        <f t="shared" si="93"/>
        <v>2074.462</v>
      </c>
      <c r="M35" s="105">
        <f t="shared" si="93"/>
        <v>2118.6993000000002</v>
      </c>
      <c r="N35" s="105">
        <f t="shared" si="93"/>
        <v>2080.5391</v>
      </c>
      <c r="O35" s="105">
        <f t="shared" si="93"/>
        <v>2089.3801000000003</v>
      </c>
      <c r="P35" s="105">
        <f t="shared" si="93"/>
        <v>2098.1376</v>
      </c>
      <c r="Q35" s="105">
        <f t="shared" si="93"/>
        <v>2123.5070000000001</v>
      </c>
      <c r="R35" s="105">
        <f t="shared" si="93"/>
        <v>2125.2272000000003</v>
      </c>
      <c r="T35" s="98">
        <f t="shared" ref="T35:T37" si="94">SUM(G35:I35)</f>
        <v>6217.771099999999</v>
      </c>
      <c r="U35" s="98">
        <f t="shared" ref="U35:U37" si="95">SUM(J35:L35)</f>
        <v>6254.0812000000005</v>
      </c>
      <c r="V35" s="98">
        <f t="shared" ref="V35:V37" si="96">SUM(M35:O35)</f>
        <v>6288.6185000000005</v>
      </c>
      <c r="W35" s="98">
        <f t="shared" ref="W35:W37" si="97">SUM(P35:R35)</f>
        <v>6346.8717999999999</v>
      </c>
      <c r="X35" s="98"/>
      <c r="Y35" s="98">
        <f t="shared" ref="Y35:Y37" si="98">SUM(G35:R35)</f>
        <v>25107.342600000007</v>
      </c>
      <c r="AB35" s="105">
        <f>AB104</f>
        <v>2379.723</v>
      </c>
      <c r="AC35" s="105">
        <f t="shared" ref="AC35:AM35" si="99">AC104</f>
        <v>2406.8669999999997</v>
      </c>
      <c r="AD35" s="105">
        <f t="shared" si="99"/>
        <v>2397.8330999999998</v>
      </c>
      <c r="AE35" s="105">
        <f t="shared" si="99"/>
        <v>2407.9</v>
      </c>
      <c r="AF35" s="105">
        <f t="shared" si="99"/>
        <v>2422.8249999999998</v>
      </c>
      <c r="AG35" s="105">
        <f t="shared" si="99"/>
        <v>2432.7750000000001</v>
      </c>
      <c r="AH35" s="105">
        <f t="shared" si="99"/>
        <v>2442.7249999999999</v>
      </c>
      <c r="AI35" s="105">
        <f t="shared" si="99"/>
        <v>2457.65</v>
      </c>
      <c r="AJ35" s="105">
        <f t="shared" si="99"/>
        <v>2467.6</v>
      </c>
      <c r="AK35" s="105">
        <f t="shared" si="99"/>
        <v>2482.5250000000001</v>
      </c>
      <c r="AL35" s="105">
        <f t="shared" si="99"/>
        <v>2492.4749999999999</v>
      </c>
      <c r="AM35" s="105">
        <f t="shared" si="99"/>
        <v>2502.4250000000002</v>
      </c>
      <c r="AO35" s="98">
        <f t="shared" ref="AO35:AO37" si="100">SUM(AB35:AD35)</f>
        <v>7184.4231</v>
      </c>
      <c r="AP35" s="98">
        <f t="shared" ref="AP35:AP37" si="101">SUM(AE35:AG35)</f>
        <v>7263.5</v>
      </c>
      <c r="AQ35" s="98">
        <f t="shared" ref="AQ35:AQ37" si="102">SUM(AH35:AJ35)</f>
        <v>7367.9750000000004</v>
      </c>
      <c r="AR35" s="98">
        <f t="shared" ref="AR35:AR37" si="103">SUM(AK35:AM35)</f>
        <v>7477.4250000000002</v>
      </c>
      <c r="AS35" s="98"/>
      <c r="AT35" s="98">
        <f t="shared" ref="AT35:AT37" si="104">SUM(AB35:AM35)</f>
        <v>29293.323099999998</v>
      </c>
      <c r="AW35" s="105">
        <f>AW104</f>
        <v>2757.7</v>
      </c>
      <c r="AX35" s="105">
        <f t="shared" ref="AX35:BH35" si="105">AX104</f>
        <v>2768.6</v>
      </c>
      <c r="AY35" s="105">
        <f t="shared" si="105"/>
        <v>2784.95</v>
      </c>
      <c r="AZ35" s="105">
        <f t="shared" si="105"/>
        <v>2795.85</v>
      </c>
      <c r="BA35" s="105">
        <f t="shared" si="105"/>
        <v>2806.75</v>
      </c>
      <c r="BB35" s="105">
        <f t="shared" si="105"/>
        <v>2823.1</v>
      </c>
      <c r="BC35" s="105">
        <f t="shared" si="105"/>
        <v>2834</v>
      </c>
      <c r="BD35" s="105">
        <f t="shared" si="105"/>
        <v>2850.35</v>
      </c>
      <c r="BE35" s="105">
        <f t="shared" si="105"/>
        <v>2861.25</v>
      </c>
      <c r="BF35" s="105">
        <f t="shared" si="105"/>
        <v>2872.15</v>
      </c>
      <c r="BG35" s="105">
        <f t="shared" si="105"/>
        <v>2888.5</v>
      </c>
      <c r="BH35" s="105">
        <f t="shared" si="105"/>
        <v>2899.4</v>
      </c>
      <c r="BJ35" s="98">
        <f t="shared" ref="BJ35:BJ37" si="106">SUM(AW35:AY35)</f>
        <v>8311.25</v>
      </c>
      <c r="BK35" s="98">
        <f t="shared" ref="BK35:BK37" si="107">SUM(AZ35:BB35)</f>
        <v>8425.7000000000007</v>
      </c>
      <c r="BL35" s="98">
        <f t="shared" ref="BL35:BL37" si="108">SUM(BC35:BE35)</f>
        <v>8545.6</v>
      </c>
      <c r="BM35" s="98">
        <f t="shared" ref="BM35:BM37" si="109">SUM(BF35:BH35)</f>
        <v>8660.0499999999993</v>
      </c>
      <c r="BN35" s="98"/>
      <c r="BO35" s="98">
        <f t="shared" ref="BO35:BO37" si="110">SUM(AW35:BH35)</f>
        <v>33942.6</v>
      </c>
    </row>
    <row r="36" spans="1:68" ht="18" customHeight="1" x14ac:dyDescent="0.25">
      <c r="D36" s="106" t="s">
        <v>303</v>
      </c>
      <c r="E36" s="107"/>
      <c r="G36" s="105">
        <f>G116</f>
        <v>2073.4559999999997</v>
      </c>
      <c r="H36" s="105">
        <f t="shared" ref="H36:R36" si="111">H116</f>
        <v>2071.058</v>
      </c>
      <c r="I36" s="105">
        <f t="shared" si="111"/>
        <v>2073.2570999999998</v>
      </c>
      <c r="J36" s="105">
        <f t="shared" si="111"/>
        <v>2091.0624000000003</v>
      </c>
      <c r="K36" s="105">
        <f t="shared" si="111"/>
        <v>2088.5568000000003</v>
      </c>
      <c r="L36" s="105">
        <f t="shared" si="111"/>
        <v>2074.462</v>
      </c>
      <c r="M36" s="105">
        <f t="shared" si="111"/>
        <v>2118.6993000000002</v>
      </c>
      <c r="N36" s="105">
        <f t="shared" si="111"/>
        <v>2080.5391</v>
      </c>
      <c r="O36" s="105">
        <f t="shared" si="111"/>
        <v>2089.3801000000003</v>
      </c>
      <c r="P36" s="105">
        <f t="shared" si="111"/>
        <v>2098.1376</v>
      </c>
      <c r="Q36" s="105">
        <f t="shared" si="111"/>
        <v>2123.5070000000001</v>
      </c>
      <c r="R36" s="105">
        <f t="shared" si="111"/>
        <v>2125.2272000000003</v>
      </c>
      <c r="T36" s="98">
        <f t="shared" si="94"/>
        <v>6217.771099999999</v>
      </c>
      <c r="U36" s="98">
        <f t="shared" si="95"/>
        <v>6254.0812000000005</v>
      </c>
      <c r="V36" s="98">
        <f t="shared" si="96"/>
        <v>6288.6185000000005</v>
      </c>
      <c r="W36" s="98">
        <f t="shared" si="97"/>
        <v>6346.8717999999999</v>
      </c>
      <c r="X36" s="98"/>
      <c r="Y36" s="98">
        <f t="shared" si="98"/>
        <v>25107.342600000007</v>
      </c>
      <c r="AB36" s="105">
        <f>AB116</f>
        <v>2379.723</v>
      </c>
      <c r="AC36" s="105">
        <f t="shared" ref="AC36:AM36" si="112">AC116</f>
        <v>2406.5778</v>
      </c>
      <c r="AD36" s="105">
        <f t="shared" si="112"/>
        <v>2397.6406999999999</v>
      </c>
      <c r="AE36" s="105">
        <f t="shared" si="112"/>
        <v>2407.9</v>
      </c>
      <c r="AF36" s="105">
        <f t="shared" si="112"/>
        <v>2422.8249999999998</v>
      </c>
      <c r="AG36" s="105">
        <f t="shared" si="112"/>
        <v>2432.7750000000001</v>
      </c>
      <c r="AH36" s="105">
        <f t="shared" si="112"/>
        <v>2442.7249999999999</v>
      </c>
      <c r="AI36" s="105">
        <f t="shared" si="112"/>
        <v>2457.65</v>
      </c>
      <c r="AJ36" s="105">
        <f t="shared" si="112"/>
        <v>2467.6</v>
      </c>
      <c r="AK36" s="105">
        <f t="shared" si="112"/>
        <v>2482.5250000000001</v>
      </c>
      <c r="AL36" s="105">
        <f t="shared" si="112"/>
        <v>2492.4749999999999</v>
      </c>
      <c r="AM36" s="105">
        <f t="shared" si="112"/>
        <v>2502.4250000000002</v>
      </c>
      <c r="AO36" s="98">
        <f t="shared" si="100"/>
        <v>7183.9414999999999</v>
      </c>
      <c r="AP36" s="98">
        <f t="shared" si="101"/>
        <v>7263.5</v>
      </c>
      <c r="AQ36" s="98">
        <f t="shared" si="102"/>
        <v>7367.9750000000004</v>
      </c>
      <c r="AR36" s="98">
        <f t="shared" si="103"/>
        <v>7477.4250000000002</v>
      </c>
      <c r="AS36" s="98"/>
      <c r="AT36" s="98">
        <f t="shared" si="104"/>
        <v>29292.841499999999</v>
      </c>
      <c r="AW36" s="105">
        <f>AW116</f>
        <v>2757.7</v>
      </c>
      <c r="AX36" s="105">
        <f t="shared" ref="AX36:BH36" si="113">AX116</f>
        <v>2768.6</v>
      </c>
      <c r="AY36" s="105">
        <f t="shared" si="113"/>
        <v>2784.95</v>
      </c>
      <c r="AZ36" s="105">
        <f t="shared" si="113"/>
        <v>2795.85</v>
      </c>
      <c r="BA36" s="105">
        <f t="shared" si="113"/>
        <v>2806.75</v>
      </c>
      <c r="BB36" s="105">
        <f t="shared" si="113"/>
        <v>2823.1</v>
      </c>
      <c r="BC36" s="105">
        <f t="shared" si="113"/>
        <v>2834</v>
      </c>
      <c r="BD36" s="105">
        <f t="shared" si="113"/>
        <v>2850.35</v>
      </c>
      <c r="BE36" s="105">
        <f t="shared" si="113"/>
        <v>2861.25</v>
      </c>
      <c r="BF36" s="105">
        <f t="shared" si="113"/>
        <v>2872.15</v>
      </c>
      <c r="BG36" s="105">
        <f t="shared" si="113"/>
        <v>2888.5</v>
      </c>
      <c r="BH36" s="105">
        <f t="shared" si="113"/>
        <v>2899.4</v>
      </c>
      <c r="BJ36" s="98">
        <f t="shared" si="106"/>
        <v>8311.25</v>
      </c>
      <c r="BK36" s="98">
        <f t="shared" si="107"/>
        <v>8425.7000000000007</v>
      </c>
      <c r="BL36" s="98">
        <f t="shared" si="108"/>
        <v>8545.6</v>
      </c>
      <c r="BM36" s="98">
        <f t="shared" si="109"/>
        <v>8660.0499999999993</v>
      </c>
      <c r="BN36" s="98"/>
      <c r="BO36" s="98">
        <f t="shared" si="110"/>
        <v>33942.6</v>
      </c>
    </row>
    <row r="37" spans="1:68" ht="18" customHeight="1" x14ac:dyDescent="0.25">
      <c r="D37" s="108" t="s">
        <v>25</v>
      </c>
      <c r="E37" s="109"/>
      <c r="G37" s="100">
        <v>0</v>
      </c>
      <c r="H37" s="100">
        <v>0</v>
      </c>
      <c r="I37" s="100">
        <v>0</v>
      </c>
      <c r="J37" s="100">
        <v>0</v>
      </c>
      <c r="K37" s="100">
        <v>0</v>
      </c>
      <c r="L37" s="100">
        <v>0</v>
      </c>
      <c r="M37" s="100">
        <v>0</v>
      </c>
      <c r="N37" s="100">
        <v>0</v>
      </c>
      <c r="O37" s="100">
        <v>0</v>
      </c>
      <c r="P37" s="100">
        <v>0</v>
      </c>
      <c r="Q37" s="100">
        <v>0</v>
      </c>
      <c r="R37" s="100">
        <v>0</v>
      </c>
      <c r="T37" s="98">
        <f t="shared" si="94"/>
        <v>0</v>
      </c>
      <c r="U37" s="98">
        <f t="shared" si="95"/>
        <v>0</v>
      </c>
      <c r="V37" s="98">
        <f t="shared" si="96"/>
        <v>0</v>
      </c>
      <c r="W37" s="98">
        <f t="shared" si="97"/>
        <v>0</v>
      </c>
      <c r="X37" s="98"/>
      <c r="Y37" s="98">
        <f t="shared" si="98"/>
        <v>0</v>
      </c>
      <c r="AB37" s="100">
        <v>0</v>
      </c>
      <c r="AC37" s="100">
        <v>0</v>
      </c>
      <c r="AD37" s="100">
        <v>0</v>
      </c>
      <c r="AE37" s="100">
        <v>0</v>
      </c>
      <c r="AF37" s="100">
        <v>0</v>
      </c>
      <c r="AG37" s="100">
        <v>0</v>
      </c>
      <c r="AH37" s="100">
        <v>0</v>
      </c>
      <c r="AI37" s="100">
        <v>0</v>
      </c>
      <c r="AJ37" s="100">
        <v>0</v>
      </c>
      <c r="AK37" s="100">
        <v>0</v>
      </c>
      <c r="AL37" s="100">
        <v>0</v>
      </c>
      <c r="AM37" s="100">
        <v>0</v>
      </c>
      <c r="AO37" s="98">
        <f t="shared" si="100"/>
        <v>0</v>
      </c>
      <c r="AP37" s="98">
        <f t="shared" si="101"/>
        <v>0</v>
      </c>
      <c r="AQ37" s="98">
        <f t="shared" si="102"/>
        <v>0</v>
      </c>
      <c r="AR37" s="98">
        <f t="shared" si="103"/>
        <v>0</v>
      </c>
      <c r="AS37" s="98"/>
      <c r="AT37" s="98">
        <f t="shared" si="104"/>
        <v>0</v>
      </c>
      <c r="AW37" s="100">
        <v>0</v>
      </c>
      <c r="AX37" s="100">
        <v>0</v>
      </c>
      <c r="AY37" s="100">
        <v>0</v>
      </c>
      <c r="AZ37" s="100">
        <v>0</v>
      </c>
      <c r="BA37" s="100">
        <v>0</v>
      </c>
      <c r="BB37" s="100">
        <v>0</v>
      </c>
      <c r="BC37" s="100">
        <v>0</v>
      </c>
      <c r="BD37" s="100">
        <v>0</v>
      </c>
      <c r="BE37" s="100">
        <v>0</v>
      </c>
      <c r="BF37" s="100">
        <v>0</v>
      </c>
      <c r="BG37" s="100">
        <v>0</v>
      </c>
      <c r="BH37" s="100">
        <v>0</v>
      </c>
      <c r="BJ37" s="98">
        <f t="shared" si="106"/>
        <v>0</v>
      </c>
      <c r="BK37" s="98">
        <f t="shared" si="107"/>
        <v>0</v>
      </c>
      <c r="BL37" s="98">
        <f t="shared" si="108"/>
        <v>0</v>
      </c>
      <c r="BM37" s="98">
        <f t="shared" si="109"/>
        <v>0</v>
      </c>
      <c r="BN37" s="98"/>
      <c r="BO37" s="98">
        <f t="shared" si="110"/>
        <v>0</v>
      </c>
    </row>
    <row r="38" spans="1:68" ht="18" customHeight="1" x14ac:dyDescent="0.25"/>
    <row r="39" spans="1:68" ht="18" customHeight="1" thickBot="1" x14ac:dyDescent="0.3">
      <c r="A39" s="110"/>
      <c r="B39" s="110"/>
      <c r="C39" s="110"/>
      <c r="D39" s="110"/>
      <c r="E39" s="110"/>
      <c r="F39" s="110"/>
      <c r="G39" s="110"/>
      <c r="H39" s="110"/>
      <c r="I39" s="110"/>
      <c r="J39" s="110"/>
      <c r="K39" s="110"/>
      <c r="L39" s="110"/>
      <c r="M39" s="110"/>
      <c r="N39" s="110"/>
      <c r="O39" s="110"/>
      <c r="P39" s="110"/>
      <c r="Q39" s="110"/>
      <c r="R39" s="110"/>
      <c r="S39" s="110"/>
      <c r="T39" s="110"/>
      <c r="U39" s="110"/>
      <c r="V39" s="110"/>
      <c r="W39" s="110"/>
      <c r="X39" s="110"/>
      <c r="Y39" s="110"/>
      <c r="Z39" s="110"/>
      <c r="AA39" s="110"/>
      <c r="AB39" s="110"/>
      <c r="AC39" s="110"/>
      <c r="AD39" s="110"/>
      <c r="AE39" s="110"/>
      <c r="AF39" s="110"/>
      <c r="AG39" s="110"/>
      <c r="AH39" s="110"/>
      <c r="AI39" s="110"/>
      <c r="AJ39" s="110"/>
      <c r="AK39" s="110"/>
      <c r="AL39" s="110"/>
      <c r="AM39" s="110"/>
      <c r="AN39" s="110"/>
      <c r="AO39" s="110"/>
      <c r="AP39" s="110"/>
      <c r="AQ39" s="110"/>
      <c r="AR39" s="110"/>
      <c r="AS39" s="110"/>
      <c r="AT39" s="110"/>
      <c r="AU39" s="110"/>
      <c r="AV39" s="110"/>
      <c r="AW39" s="110"/>
      <c r="AX39" s="110"/>
      <c r="AY39" s="110"/>
      <c r="AZ39" s="110"/>
      <c r="BA39" s="110"/>
      <c r="BB39" s="110"/>
      <c r="BC39" s="110"/>
      <c r="BD39" s="110"/>
      <c r="BE39" s="110"/>
      <c r="BF39" s="110"/>
      <c r="BG39" s="110"/>
      <c r="BH39" s="110"/>
      <c r="BI39" s="110"/>
      <c r="BJ39" s="110"/>
      <c r="BK39" s="110"/>
      <c r="BL39" s="110"/>
      <c r="BM39" s="110"/>
      <c r="BN39" s="110"/>
      <c r="BO39" s="110"/>
      <c r="BP39" s="110"/>
    </row>
    <row r="40" spans="1:68" ht="18" customHeight="1" x14ac:dyDescent="0.25"/>
    <row r="41" spans="1:68" ht="18" customHeight="1" x14ac:dyDescent="0.25">
      <c r="B41" s="111" t="s">
        <v>305</v>
      </c>
      <c r="C41" s="112"/>
      <c r="D41" s="112"/>
      <c r="E41" s="112"/>
    </row>
    <row r="42" spans="1:68" ht="18" customHeight="1" x14ac:dyDescent="0.25"/>
    <row r="43" spans="1:68" ht="18" customHeight="1" x14ac:dyDescent="0.25">
      <c r="B43" s="101" t="s">
        <v>257</v>
      </c>
    </row>
    <row r="44" spans="1:68" ht="18" customHeight="1" x14ac:dyDescent="0.25">
      <c r="C44" s="113" t="str">
        <f>$D$23</f>
        <v>Budget Volume Projections</v>
      </c>
      <c r="D44" s="113"/>
      <c r="E44" s="113"/>
    </row>
    <row r="45" spans="1:68" ht="18" customHeight="1" x14ac:dyDescent="0.25">
      <c r="C45" s="114"/>
      <c r="D45" s="114" t="s">
        <v>24</v>
      </c>
      <c r="E45" s="114"/>
      <c r="G45" s="115">
        <v>7580</v>
      </c>
      <c r="H45" s="115">
        <v>7590</v>
      </c>
      <c r="I45" s="115">
        <v>7610</v>
      </c>
      <c r="J45" s="115">
        <v>7660</v>
      </c>
      <c r="K45" s="115">
        <v>7670</v>
      </c>
      <c r="L45" s="115">
        <v>7720</v>
      </c>
      <c r="M45" s="115">
        <v>7750</v>
      </c>
      <c r="N45" s="115">
        <v>7790</v>
      </c>
      <c r="O45" s="115">
        <v>7820</v>
      </c>
      <c r="P45" s="115">
        <v>7830</v>
      </c>
      <c r="Q45" s="115">
        <v>7870</v>
      </c>
      <c r="R45" s="115">
        <v>7900</v>
      </c>
      <c r="T45" s="98">
        <f>SUM(G45:I45)</f>
        <v>22780</v>
      </c>
      <c r="U45" s="98">
        <f>SUM(J45:L45)</f>
        <v>23050</v>
      </c>
      <c r="V45" s="98">
        <f>SUM(M45:O45)</f>
        <v>23360</v>
      </c>
      <c r="W45" s="98">
        <f>SUM(P45:R45)</f>
        <v>23600</v>
      </c>
      <c r="X45" s="98"/>
      <c r="Y45" s="98">
        <f>SUM(G45:R45)</f>
        <v>92790</v>
      </c>
      <c r="AB45" s="116">
        <f>R45+AB46</f>
        <v>7960</v>
      </c>
      <c r="AC45" s="117">
        <f>AB45+AC46</f>
        <v>7970</v>
      </c>
      <c r="AD45" s="117">
        <f t="shared" ref="AD45:AM45" si="114">AC45+AD46</f>
        <v>7990</v>
      </c>
      <c r="AE45" s="117">
        <f t="shared" si="114"/>
        <v>8040</v>
      </c>
      <c r="AF45" s="117">
        <f t="shared" si="114"/>
        <v>8050</v>
      </c>
      <c r="AG45" s="117">
        <f t="shared" si="114"/>
        <v>8110</v>
      </c>
      <c r="AH45" s="117">
        <f t="shared" si="114"/>
        <v>8140</v>
      </c>
      <c r="AI45" s="117">
        <f t="shared" si="114"/>
        <v>8180</v>
      </c>
      <c r="AJ45" s="117">
        <f t="shared" si="114"/>
        <v>8210</v>
      </c>
      <c r="AK45" s="117">
        <f t="shared" si="114"/>
        <v>8220</v>
      </c>
      <c r="AL45" s="117">
        <f t="shared" si="114"/>
        <v>8260</v>
      </c>
      <c r="AM45" s="117">
        <f t="shared" si="114"/>
        <v>8300</v>
      </c>
      <c r="AO45" s="98">
        <f>SUM(AB45:AD45)</f>
        <v>23920</v>
      </c>
      <c r="AP45" s="98">
        <f>SUM(AE45:AG45)</f>
        <v>24200</v>
      </c>
      <c r="AQ45" s="98">
        <f>SUM(AH45:AJ45)</f>
        <v>24530</v>
      </c>
      <c r="AR45" s="98">
        <f>SUM(AK45:AM45)</f>
        <v>24780</v>
      </c>
      <c r="AS45" s="98"/>
      <c r="AT45" s="98">
        <f>SUM(AB45:AM45)</f>
        <v>97430</v>
      </c>
      <c r="AW45" s="116">
        <f>AM45+AW46</f>
        <v>8360</v>
      </c>
      <c r="AX45" s="117">
        <f>AW45+AX46</f>
        <v>8370</v>
      </c>
      <c r="AY45" s="117">
        <f t="shared" ref="AY45:BH45" si="115">AX45+AY46</f>
        <v>8390</v>
      </c>
      <c r="AZ45" s="117">
        <f t="shared" si="115"/>
        <v>8440</v>
      </c>
      <c r="BA45" s="117">
        <f t="shared" si="115"/>
        <v>8450</v>
      </c>
      <c r="BB45" s="117">
        <f t="shared" si="115"/>
        <v>8520</v>
      </c>
      <c r="BC45" s="117">
        <f t="shared" si="115"/>
        <v>8550</v>
      </c>
      <c r="BD45" s="117">
        <f t="shared" si="115"/>
        <v>8590</v>
      </c>
      <c r="BE45" s="117">
        <f t="shared" si="115"/>
        <v>8620</v>
      </c>
      <c r="BF45" s="117">
        <f t="shared" si="115"/>
        <v>8630</v>
      </c>
      <c r="BG45" s="117">
        <f t="shared" si="115"/>
        <v>8670</v>
      </c>
      <c r="BH45" s="117">
        <f t="shared" si="115"/>
        <v>8720</v>
      </c>
      <c r="BJ45" s="98">
        <f>SUM(AW45:AY45)</f>
        <v>25120</v>
      </c>
      <c r="BK45" s="98">
        <f>SUM(AZ45:BB45)</f>
        <v>25410</v>
      </c>
      <c r="BL45" s="98">
        <f>SUM(BC45:BE45)</f>
        <v>25760</v>
      </c>
      <c r="BM45" s="98">
        <f>SUM(BF45:BH45)</f>
        <v>26020</v>
      </c>
      <c r="BN45" s="98"/>
      <c r="BO45" s="98">
        <f>SUM(AW45:BH45)</f>
        <v>102310</v>
      </c>
    </row>
    <row r="46" spans="1:68" ht="18" customHeight="1" x14ac:dyDescent="0.25">
      <c r="C46" s="114"/>
      <c r="D46" s="114"/>
      <c r="E46" s="118" t="s">
        <v>6</v>
      </c>
      <c r="G46" s="97"/>
      <c r="H46" s="97">
        <f>H45-G45</f>
        <v>10</v>
      </c>
      <c r="I46" s="97">
        <f t="shared" ref="I46:R46" si="116">I45-H45</f>
        <v>20</v>
      </c>
      <c r="J46" s="97">
        <f t="shared" si="116"/>
        <v>50</v>
      </c>
      <c r="K46" s="97">
        <f t="shared" si="116"/>
        <v>10</v>
      </c>
      <c r="L46" s="97">
        <f t="shared" si="116"/>
        <v>50</v>
      </c>
      <c r="M46" s="97">
        <f t="shared" si="116"/>
        <v>30</v>
      </c>
      <c r="N46" s="97">
        <f t="shared" si="116"/>
        <v>40</v>
      </c>
      <c r="O46" s="97">
        <f t="shared" si="116"/>
        <v>30</v>
      </c>
      <c r="P46" s="97">
        <f t="shared" si="116"/>
        <v>10</v>
      </c>
      <c r="Q46" s="97">
        <f t="shared" si="116"/>
        <v>40</v>
      </c>
      <c r="R46" s="97">
        <f t="shared" si="116"/>
        <v>30</v>
      </c>
      <c r="T46" s="98"/>
      <c r="U46" s="98"/>
      <c r="V46" s="98"/>
      <c r="W46" s="98"/>
      <c r="X46" s="98"/>
      <c r="Y46" s="98"/>
      <c r="AB46" s="119">
        <v>60</v>
      </c>
      <c r="AC46" s="119">
        <v>10</v>
      </c>
      <c r="AD46" s="119">
        <v>20</v>
      </c>
      <c r="AE46" s="119">
        <v>50</v>
      </c>
      <c r="AF46" s="119">
        <v>10</v>
      </c>
      <c r="AG46" s="119">
        <v>60</v>
      </c>
      <c r="AH46" s="119">
        <v>30</v>
      </c>
      <c r="AI46" s="119">
        <v>40</v>
      </c>
      <c r="AJ46" s="119">
        <v>30</v>
      </c>
      <c r="AK46" s="119">
        <v>10</v>
      </c>
      <c r="AL46" s="119">
        <v>40</v>
      </c>
      <c r="AM46" s="119">
        <v>40</v>
      </c>
      <c r="AN46" s="105"/>
      <c r="AO46" s="105"/>
      <c r="AP46" s="105"/>
      <c r="AQ46" s="105"/>
      <c r="AR46" s="105"/>
      <c r="AS46" s="105"/>
      <c r="AT46" s="105"/>
      <c r="AU46" s="105"/>
      <c r="AV46" s="105"/>
      <c r="AW46" s="119">
        <v>60</v>
      </c>
      <c r="AX46" s="119">
        <v>10</v>
      </c>
      <c r="AY46" s="119">
        <v>20</v>
      </c>
      <c r="AZ46" s="119">
        <v>50</v>
      </c>
      <c r="BA46" s="119">
        <v>10</v>
      </c>
      <c r="BB46" s="119">
        <v>70</v>
      </c>
      <c r="BC46" s="119">
        <v>30</v>
      </c>
      <c r="BD46" s="119">
        <v>40</v>
      </c>
      <c r="BE46" s="119">
        <v>30</v>
      </c>
      <c r="BF46" s="119">
        <v>10</v>
      </c>
      <c r="BG46" s="119">
        <v>40</v>
      </c>
      <c r="BH46" s="119">
        <v>50</v>
      </c>
      <c r="BJ46" s="105"/>
      <c r="BK46" s="105"/>
      <c r="BL46" s="105"/>
      <c r="BM46" s="105"/>
      <c r="BN46" s="105"/>
      <c r="BO46" s="105"/>
    </row>
    <row r="47" spans="1:68" s="120" customFormat="1" ht="18" customHeight="1" x14ac:dyDescent="0.25">
      <c r="C47" s="121"/>
      <c r="D47" s="121"/>
      <c r="E47" s="121" t="s">
        <v>5</v>
      </c>
      <c r="AB47" s="122">
        <f>(AB45/G45)-1</f>
        <v>5.0131926121371961E-2</v>
      </c>
      <c r="AC47" s="122">
        <f t="shared" ref="AC47:AM47" si="117">(AC45/H45)-1</f>
        <v>5.0065876152832756E-2</v>
      </c>
      <c r="AD47" s="122">
        <f t="shared" si="117"/>
        <v>4.9934296977661052E-2</v>
      </c>
      <c r="AE47" s="122">
        <f t="shared" si="117"/>
        <v>4.9608355091383727E-2</v>
      </c>
      <c r="AF47" s="122">
        <f t="shared" si="117"/>
        <v>4.9543676662320735E-2</v>
      </c>
      <c r="AG47" s="122">
        <f t="shared" si="117"/>
        <v>5.0518134715025864E-2</v>
      </c>
      <c r="AH47" s="122">
        <f t="shared" si="117"/>
        <v>5.0322580645161263E-2</v>
      </c>
      <c r="AI47" s="122">
        <f t="shared" si="117"/>
        <v>5.0064184852374849E-2</v>
      </c>
      <c r="AJ47" s="122">
        <f t="shared" si="117"/>
        <v>4.9872122762148363E-2</v>
      </c>
      <c r="AK47" s="122">
        <f t="shared" si="117"/>
        <v>4.9808429118773923E-2</v>
      </c>
      <c r="AL47" s="122">
        <f t="shared" si="117"/>
        <v>4.955527318932651E-2</v>
      </c>
      <c r="AM47" s="122">
        <f t="shared" si="117"/>
        <v>5.0632911392405111E-2</v>
      </c>
      <c r="AN47" s="123"/>
      <c r="AO47" s="123">
        <f t="shared" ref="AO47:AT47" si="118">(AO45/T45)-1</f>
        <v>5.0043898156277411E-2</v>
      </c>
      <c r="AP47" s="123">
        <f t="shared" si="118"/>
        <v>4.9891540130151846E-2</v>
      </c>
      <c r="AQ47" s="123">
        <f t="shared" si="118"/>
        <v>5.0085616438356073E-2</v>
      </c>
      <c r="AR47" s="123">
        <f t="shared" si="118"/>
        <v>5.0000000000000044E-2</v>
      </c>
      <c r="AS47" s="123"/>
      <c r="AT47" s="123">
        <f t="shared" si="118"/>
        <v>5.0005388511693116E-2</v>
      </c>
      <c r="AW47" s="122">
        <f t="shared" ref="AW47:BH47" si="119">(AW45/AB45)-1</f>
        <v>5.0251256281407031E-2</v>
      </c>
      <c r="AX47" s="122">
        <f t="shared" si="119"/>
        <v>5.0188205771643624E-2</v>
      </c>
      <c r="AY47" s="122">
        <f t="shared" si="119"/>
        <v>5.0062578222778376E-2</v>
      </c>
      <c r="AZ47" s="122">
        <f t="shared" si="119"/>
        <v>4.9751243781094523E-2</v>
      </c>
      <c r="BA47" s="122">
        <f t="shared" si="119"/>
        <v>4.9689440993788914E-2</v>
      </c>
      <c r="BB47" s="122">
        <f t="shared" si="119"/>
        <v>5.0554870530209683E-2</v>
      </c>
      <c r="BC47" s="122">
        <f t="shared" si="119"/>
        <v>5.0368550368550258E-2</v>
      </c>
      <c r="BD47" s="122">
        <f t="shared" si="119"/>
        <v>5.0122249388752982E-2</v>
      </c>
      <c r="BE47" s="122">
        <f t="shared" si="119"/>
        <v>4.9939098660170433E-2</v>
      </c>
      <c r="BF47" s="122">
        <f t="shared" si="119"/>
        <v>4.987834549878345E-2</v>
      </c>
      <c r="BG47" s="122">
        <f t="shared" si="119"/>
        <v>4.9636803874091973E-2</v>
      </c>
      <c r="BH47" s="122">
        <f t="shared" si="119"/>
        <v>5.0602409638554224E-2</v>
      </c>
      <c r="BJ47" s="123">
        <f t="shared" ref="BJ47:BO47" si="120">(BJ45/AO45)-1</f>
        <v>5.0167224080267525E-2</v>
      </c>
      <c r="BK47" s="123">
        <f t="shared" si="120"/>
        <v>5.0000000000000044E-2</v>
      </c>
      <c r="BL47" s="123">
        <f t="shared" si="120"/>
        <v>5.0142682429678009E-2</v>
      </c>
      <c r="BM47" s="123">
        <f t="shared" si="120"/>
        <v>5.0040355125100966E-2</v>
      </c>
      <c r="BN47" s="123"/>
      <c r="BO47" s="123">
        <f t="shared" si="120"/>
        <v>5.0087242122549558E-2</v>
      </c>
    </row>
    <row r="48" spans="1:68" ht="18" customHeight="1" x14ac:dyDescent="0.25">
      <c r="C48" s="114"/>
      <c r="D48" s="114" t="s">
        <v>244</v>
      </c>
      <c r="E48" s="114"/>
      <c r="G48" s="123">
        <f>G50/G45</f>
        <v>0.60949868073878632</v>
      </c>
      <c r="H48" s="123">
        <f t="shared" ref="H48:R48" si="121">H50/H45</f>
        <v>0.60606060606060608</v>
      </c>
      <c r="I48" s="123">
        <f t="shared" si="121"/>
        <v>0.60315374507227337</v>
      </c>
      <c r="J48" s="123">
        <f t="shared" si="121"/>
        <v>0.60574412532637079</v>
      </c>
      <c r="K48" s="123">
        <f t="shared" si="121"/>
        <v>0.60495436766623212</v>
      </c>
      <c r="L48" s="123">
        <f t="shared" si="121"/>
        <v>0.59585492227979275</v>
      </c>
      <c r="M48" s="123">
        <f t="shared" si="121"/>
        <v>0.60774193548387101</v>
      </c>
      <c r="N48" s="123">
        <f t="shared" si="121"/>
        <v>0.59178433889602056</v>
      </c>
      <c r="O48" s="123">
        <f t="shared" si="121"/>
        <v>0.59207161125319696</v>
      </c>
      <c r="P48" s="123">
        <f t="shared" si="121"/>
        <v>0.59642401021711366</v>
      </c>
      <c r="Q48" s="123">
        <f t="shared" si="121"/>
        <v>0.59720457433290974</v>
      </c>
      <c r="R48" s="123">
        <f t="shared" si="121"/>
        <v>0.59746835443037971</v>
      </c>
      <c r="T48" s="124">
        <f>T50/T45</f>
        <v>0.60623353819139592</v>
      </c>
      <c r="U48" s="124">
        <f t="shared" ref="U48:W48" si="122">U50/U45</f>
        <v>0.60216919739696317</v>
      </c>
      <c r="V48" s="124">
        <f t="shared" si="122"/>
        <v>0.59717465753424659</v>
      </c>
      <c r="W48" s="124">
        <f t="shared" si="122"/>
        <v>0.5970338983050848</v>
      </c>
      <c r="X48" s="124"/>
      <c r="Y48" s="124">
        <f t="shared" ref="Y48" si="123">Y50/Y45</f>
        <v>0.60060351330962392</v>
      </c>
      <c r="AB48" s="125">
        <v>0.6</v>
      </c>
      <c r="AC48" s="125">
        <v>0.6</v>
      </c>
      <c r="AD48" s="125">
        <v>0.6</v>
      </c>
      <c r="AE48" s="125">
        <v>0.6</v>
      </c>
      <c r="AF48" s="125">
        <v>0.6</v>
      </c>
      <c r="AG48" s="125">
        <v>0.6</v>
      </c>
      <c r="AH48" s="125">
        <v>0.6</v>
      </c>
      <c r="AI48" s="125">
        <v>0.6</v>
      </c>
      <c r="AJ48" s="125">
        <v>0.6</v>
      </c>
      <c r="AK48" s="125">
        <v>0.6</v>
      </c>
      <c r="AL48" s="125">
        <v>0.6</v>
      </c>
      <c r="AM48" s="125">
        <v>0.6</v>
      </c>
      <c r="AO48" s="124">
        <f>AO50/AO45</f>
        <v>0.59991638795986624</v>
      </c>
      <c r="AP48" s="124">
        <f t="shared" ref="AP48:AT48" si="124">AP50/AP45</f>
        <v>0.6</v>
      </c>
      <c r="AQ48" s="124">
        <f t="shared" si="124"/>
        <v>0.60008153281695886</v>
      </c>
      <c r="AR48" s="124">
        <f t="shared" si="124"/>
        <v>0.60008071025020182</v>
      </c>
      <c r="AS48" s="124"/>
      <c r="AT48" s="124">
        <f t="shared" si="124"/>
        <v>0.60002052755824697</v>
      </c>
      <c r="AW48" s="125">
        <v>0.6</v>
      </c>
      <c r="AX48" s="125">
        <v>0.6</v>
      </c>
      <c r="AY48" s="125">
        <v>0.6</v>
      </c>
      <c r="AZ48" s="125">
        <v>0.6</v>
      </c>
      <c r="BA48" s="125">
        <v>0.6</v>
      </c>
      <c r="BB48" s="125">
        <v>0.6</v>
      </c>
      <c r="BC48" s="125">
        <v>0.6</v>
      </c>
      <c r="BD48" s="125">
        <v>0.6</v>
      </c>
      <c r="BE48" s="125">
        <v>0.6</v>
      </c>
      <c r="BF48" s="125">
        <v>0.6</v>
      </c>
      <c r="BG48" s="125">
        <v>0.6</v>
      </c>
      <c r="BH48" s="125">
        <v>0.6</v>
      </c>
      <c r="BJ48" s="124">
        <f>BJ50/BJ45</f>
        <v>0.59992038216560506</v>
      </c>
      <c r="BK48" s="124">
        <f t="shared" ref="BK48:BO48" si="125">BK50/BK45</f>
        <v>0.59976387249114527</v>
      </c>
      <c r="BL48" s="124">
        <f t="shared" si="125"/>
        <v>0.59976708074534157</v>
      </c>
      <c r="BM48" s="124">
        <f t="shared" si="125"/>
        <v>0.5999231360491929</v>
      </c>
      <c r="BN48" s="124"/>
      <c r="BO48" s="124">
        <f t="shared" si="125"/>
        <v>0.59984361255009289</v>
      </c>
    </row>
    <row r="49" spans="3:67" ht="18" customHeight="1" x14ac:dyDescent="0.25">
      <c r="C49" s="114"/>
      <c r="D49" s="114"/>
      <c r="E49" s="118" t="s">
        <v>6</v>
      </c>
      <c r="H49" s="124">
        <f>H48-G48</f>
        <v>-3.4380746781802474E-3</v>
      </c>
      <c r="I49" s="124">
        <f t="shared" ref="I49:R49" si="126">I48-H48</f>
        <v>-2.9068609883327046E-3</v>
      </c>
      <c r="J49" s="124">
        <f t="shared" si="126"/>
        <v>2.590380254097413E-3</v>
      </c>
      <c r="K49" s="124">
        <f t="shared" si="126"/>
        <v>-7.8975766013866799E-4</v>
      </c>
      <c r="L49" s="124">
        <f t="shared" si="126"/>
        <v>-9.0994453864393643E-3</v>
      </c>
      <c r="M49" s="124">
        <f t="shared" si="126"/>
        <v>1.1887013204078256E-2</v>
      </c>
      <c r="N49" s="124">
        <f t="shared" si="126"/>
        <v>-1.5957596587850453E-2</v>
      </c>
      <c r="O49" s="124">
        <f t="shared" si="126"/>
        <v>2.8727235717640465E-4</v>
      </c>
      <c r="P49" s="124">
        <f t="shared" si="126"/>
        <v>4.3523989639167038E-3</v>
      </c>
      <c r="Q49" s="124">
        <f t="shared" si="126"/>
        <v>7.8056411579607854E-4</v>
      </c>
      <c r="R49" s="124">
        <f t="shared" si="126"/>
        <v>2.6378009746996778E-4</v>
      </c>
      <c r="AB49" s="126">
        <f>AB48-R48</f>
        <v>2.5316455696202667E-3</v>
      </c>
      <c r="AC49" s="124">
        <f>AC48-AB48</f>
        <v>0</v>
      </c>
      <c r="AD49" s="124">
        <f t="shared" ref="AD49:AM49" si="127">AD48-AC48</f>
        <v>0</v>
      </c>
      <c r="AE49" s="124">
        <f t="shared" si="127"/>
        <v>0</v>
      </c>
      <c r="AF49" s="124">
        <f t="shared" si="127"/>
        <v>0</v>
      </c>
      <c r="AG49" s="124">
        <f t="shared" si="127"/>
        <v>0</v>
      </c>
      <c r="AH49" s="124">
        <f t="shared" si="127"/>
        <v>0</v>
      </c>
      <c r="AI49" s="124">
        <f t="shared" si="127"/>
        <v>0</v>
      </c>
      <c r="AJ49" s="124">
        <f t="shared" si="127"/>
        <v>0</v>
      </c>
      <c r="AK49" s="124">
        <f t="shared" si="127"/>
        <v>0</v>
      </c>
      <c r="AL49" s="124">
        <f t="shared" si="127"/>
        <v>0</v>
      </c>
      <c r="AM49" s="124">
        <f t="shared" si="127"/>
        <v>0</v>
      </c>
      <c r="AW49" s="126">
        <f>AW48-AM48</f>
        <v>0</v>
      </c>
      <c r="AX49" s="124">
        <f>AX48-AW48</f>
        <v>0</v>
      </c>
      <c r="AY49" s="124">
        <f t="shared" ref="AY49:BH49" si="128">AY48-AX48</f>
        <v>0</v>
      </c>
      <c r="AZ49" s="124">
        <f t="shared" si="128"/>
        <v>0</v>
      </c>
      <c r="BA49" s="124">
        <f t="shared" si="128"/>
        <v>0</v>
      </c>
      <c r="BB49" s="124">
        <f t="shared" si="128"/>
        <v>0</v>
      </c>
      <c r="BC49" s="124">
        <f t="shared" si="128"/>
        <v>0</v>
      </c>
      <c r="BD49" s="124">
        <f t="shared" si="128"/>
        <v>0</v>
      </c>
      <c r="BE49" s="124">
        <f t="shared" si="128"/>
        <v>0</v>
      </c>
      <c r="BF49" s="124">
        <f t="shared" si="128"/>
        <v>0</v>
      </c>
      <c r="BG49" s="124">
        <f t="shared" si="128"/>
        <v>0</v>
      </c>
      <c r="BH49" s="124">
        <f t="shared" si="128"/>
        <v>0</v>
      </c>
    </row>
    <row r="50" spans="3:67" ht="18" customHeight="1" x14ac:dyDescent="0.25">
      <c r="C50" s="114"/>
      <c r="D50" s="114" t="s">
        <v>37</v>
      </c>
      <c r="E50" s="114"/>
      <c r="G50" s="115">
        <v>4620</v>
      </c>
      <c r="H50" s="115">
        <v>4600</v>
      </c>
      <c r="I50" s="115">
        <v>4590</v>
      </c>
      <c r="J50" s="115">
        <v>4640</v>
      </c>
      <c r="K50" s="115">
        <v>4640</v>
      </c>
      <c r="L50" s="115">
        <v>4600</v>
      </c>
      <c r="M50" s="115">
        <v>4710</v>
      </c>
      <c r="N50" s="115">
        <v>4610</v>
      </c>
      <c r="O50" s="115">
        <v>4630</v>
      </c>
      <c r="P50" s="115">
        <v>4670</v>
      </c>
      <c r="Q50" s="115">
        <v>4700</v>
      </c>
      <c r="R50" s="115">
        <v>4720</v>
      </c>
      <c r="T50" s="98">
        <f>SUM(G50:I50)</f>
        <v>13810</v>
      </c>
      <c r="U50" s="98">
        <f>SUM(J50:L50)</f>
        <v>13880</v>
      </c>
      <c r="V50" s="98">
        <f>SUM(M50:O50)</f>
        <v>13950</v>
      </c>
      <c r="W50" s="98">
        <f>SUM(P50:R50)</f>
        <v>14090</v>
      </c>
      <c r="X50" s="98"/>
      <c r="Y50" s="98">
        <f>SUM(G50:R50)</f>
        <v>55730</v>
      </c>
      <c r="AB50" s="98">
        <f>MROUND(AB45*AB48,10)</f>
        <v>4780</v>
      </c>
      <c r="AC50" s="98">
        <f t="shared" ref="AC50:AM50" si="129">MROUND(AC45*AC48,10)</f>
        <v>4780</v>
      </c>
      <c r="AD50" s="98">
        <f t="shared" si="129"/>
        <v>4790</v>
      </c>
      <c r="AE50" s="98">
        <f t="shared" si="129"/>
        <v>4820</v>
      </c>
      <c r="AF50" s="98">
        <f t="shared" si="129"/>
        <v>4830</v>
      </c>
      <c r="AG50" s="98">
        <f t="shared" si="129"/>
        <v>4870</v>
      </c>
      <c r="AH50" s="98">
        <f t="shared" si="129"/>
        <v>4880</v>
      </c>
      <c r="AI50" s="98">
        <f t="shared" si="129"/>
        <v>4910</v>
      </c>
      <c r="AJ50" s="98">
        <f t="shared" si="129"/>
        <v>4930</v>
      </c>
      <c r="AK50" s="98">
        <f t="shared" si="129"/>
        <v>4930</v>
      </c>
      <c r="AL50" s="98">
        <f t="shared" si="129"/>
        <v>4960</v>
      </c>
      <c r="AM50" s="98">
        <f t="shared" si="129"/>
        <v>4980</v>
      </c>
      <c r="AO50" s="98">
        <f>SUM(AB50:AD50)</f>
        <v>14350</v>
      </c>
      <c r="AP50" s="98">
        <f>SUM(AE50:AG50)</f>
        <v>14520</v>
      </c>
      <c r="AQ50" s="98">
        <f>SUM(AH50:AJ50)</f>
        <v>14720</v>
      </c>
      <c r="AR50" s="98">
        <f>SUM(AK50:AM50)</f>
        <v>14870</v>
      </c>
      <c r="AS50" s="98"/>
      <c r="AT50" s="98">
        <f>SUM(AB50:AM50)</f>
        <v>58460</v>
      </c>
      <c r="AW50" s="98">
        <f t="shared" ref="AW50:BH50" si="130">MROUND(AW45*AW48,10)</f>
        <v>5020</v>
      </c>
      <c r="AX50" s="98">
        <f t="shared" si="130"/>
        <v>5020</v>
      </c>
      <c r="AY50" s="98">
        <f t="shared" si="130"/>
        <v>5030</v>
      </c>
      <c r="AZ50" s="98">
        <f t="shared" si="130"/>
        <v>5060</v>
      </c>
      <c r="BA50" s="98">
        <f t="shared" si="130"/>
        <v>5070</v>
      </c>
      <c r="BB50" s="98">
        <f t="shared" si="130"/>
        <v>5110</v>
      </c>
      <c r="BC50" s="98">
        <f t="shared" si="130"/>
        <v>5130</v>
      </c>
      <c r="BD50" s="98">
        <f t="shared" si="130"/>
        <v>5150</v>
      </c>
      <c r="BE50" s="98">
        <f t="shared" si="130"/>
        <v>5170</v>
      </c>
      <c r="BF50" s="98">
        <f t="shared" si="130"/>
        <v>5180</v>
      </c>
      <c r="BG50" s="98">
        <f t="shared" si="130"/>
        <v>5200</v>
      </c>
      <c r="BH50" s="98">
        <f t="shared" si="130"/>
        <v>5230</v>
      </c>
      <c r="BJ50" s="98">
        <f>SUM(AW50:AY50)</f>
        <v>15070</v>
      </c>
      <c r="BK50" s="98">
        <f>SUM(AZ50:BB50)</f>
        <v>15240</v>
      </c>
      <c r="BL50" s="98">
        <f>SUM(BC50:BE50)</f>
        <v>15450</v>
      </c>
      <c r="BM50" s="98">
        <f>SUM(BF50:BH50)</f>
        <v>15610</v>
      </c>
      <c r="BN50" s="98"/>
      <c r="BO50" s="98">
        <f>SUM(AW50:BH50)</f>
        <v>61370</v>
      </c>
    </row>
    <row r="51" spans="3:67" ht="18" customHeight="1" x14ac:dyDescent="0.25">
      <c r="C51" s="114"/>
      <c r="D51" s="114"/>
      <c r="E51" s="118" t="s">
        <v>5</v>
      </c>
      <c r="G51" s="124"/>
      <c r="H51" s="124"/>
      <c r="I51" s="124"/>
      <c r="J51" s="124"/>
      <c r="K51" s="124"/>
      <c r="L51" s="124"/>
      <c r="M51" s="124"/>
      <c r="N51" s="124"/>
      <c r="O51" s="124"/>
      <c r="P51" s="124"/>
      <c r="Q51" s="124"/>
      <c r="R51" s="124"/>
      <c r="T51" s="124"/>
      <c r="U51" s="124"/>
      <c r="V51" s="124"/>
      <c r="W51" s="124"/>
      <c r="Y51" s="124"/>
      <c r="AB51" s="123">
        <f>(AB50/G50)-1</f>
        <v>3.463203463203457E-2</v>
      </c>
      <c r="AC51" s="123">
        <f t="shared" ref="AC51:AM51" si="131">(AC50/H50)-1</f>
        <v>3.9130434782608692E-2</v>
      </c>
      <c r="AD51" s="123">
        <f t="shared" si="131"/>
        <v>4.3572984749455257E-2</v>
      </c>
      <c r="AE51" s="123">
        <f t="shared" si="131"/>
        <v>3.8793103448275801E-2</v>
      </c>
      <c r="AF51" s="123">
        <f t="shared" si="131"/>
        <v>4.094827586206895E-2</v>
      </c>
      <c r="AG51" s="123">
        <f t="shared" si="131"/>
        <v>5.8695652173913038E-2</v>
      </c>
      <c r="AH51" s="123">
        <f t="shared" si="131"/>
        <v>3.6093418259023347E-2</v>
      </c>
      <c r="AI51" s="123">
        <f t="shared" si="131"/>
        <v>6.5075921908893664E-2</v>
      </c>
      <c r="AJ51" s="123">
        <f t="shared" si="131"/>
        <v>6.4794816414686762E-2</v>
      </c>
      <c r="AK51" s="123">
        <f t="shared" si="131"/>
        <v>5.5674518201284773E-2</v>
      </c>
      <c r="AL51" s="123">
        <f t="shared" si="131"/>
        <v>5.5319148936170182E-2</v>
      </c>
      <c r="AM51" s="123">
        <f t="shared" si="131"/>
        <v>5.508474576271194E-2</v>
      </c>
      <c r="AN51" s="123"/>
      <c r="AO51" s="123">
        <f t="shared" ref="AO51:AR51" si="132">(AO50/T50)-1</f>
        <v>3.9102099927588618E-2</v>
      </c>
      <c r="AP51" s="123">
        <f t="shared" si="132"/>
        <v>4.6109510086455252E-2</v>
      </c>
      <c r="AQ51" s="123">
        <f t="shared" si="132"/>
        <v>5.519713261648751E-2</v>
      </c>
      <c r="AR51" s="123">
        <f t="shared" si="132"/>
        <v>5.5358410220014198E-2</v>
      </c>
      <c r="AS51" s="123"/>
      <c r="AT51" s="123">
        <f t="shared" ref="AT51" si="133">(AT50/Y50)-1</f>
        <v>4.8986183384173598E-2</v>
      </c>
      <c r="AW51" s="123">
        <f>(AW50/AB50)-1</f>
        <v>5.0209205020920411E-2</v>
      </c>
      <c r="AX51" s="123">
        <f t="shared" ref="AX51:BH51" si="134">(AX50/AC50)-1</f>
        <v>5.0209205020920411E-2</v>
      </c>
      <c r="AY51" s="123">
        <f t="shared" si="134"/>
        <v>5.0104384133611735E-2</v>
      </c>
      <c r="AZ51" s="123">
        <f t="shared" si="134"/>
        <v>4.9792531120331995E-2</v>
      </c>
      <c r="BA51" s="123">
        <f t="shared" si="134"/>
        <v>4.9689440993788914E-2</v>
      </c>
      <c r="BB51" s="123">
        <f t="shared" si="134"/>
        <v>4.9281314168377888E-2</v>
      </c>
      <c r="BC51" s="123">
        <f t="shared" si="134"/>
        <v>5.1229508196721341E-2</v>
      </c>
      <c r="BD51" s="123">
        <f t="shared" si="134"/>
        <v>4.8879837067209886E-2</v>
      </c>
      <c r="BE51" s="123">
        <f t="shared" si="134"/>
        <v>4.8681541582150212E-2</v>
      </c>
      <c r="BF51" s="123">
        <f t="shared" si="134"/>
        <v>5.070993914807298E-2</v>
      </c>
      <c r="BG51" s="123">
        <f t="shared" si="134"/>
        <v>4.8387096774193505E-2</v>
      </c>
      <c r="BH51" s="123">
        <f t="shared" si="134"/>
        <v>5.0200803212851364E-2</v>
      </c>
      <c r="BJ51" s="123">
        <f t="shared" ref="BJ51:BM51" si="135">(BJ50/AO50)-1</f>
        <v>5.0174216027874641E-2</v>
      </c>
      <c r="BK51" s="123">
        <f t="shared" si="135"/>
        <v>4.9586776859504189E-2</v>
      </c>
      <c r="BL51" s="123">
        <f t="shared" si="135"/>
        <v>4.9592391304347894E-2</v>
      </c>
      <c r="BM51" s="123">
        <f t="shared" si="135"/>
        <v>4.9764626765299358E-2</v>
      </c>
      <c r="BN51" s="123"/>
      <c r="BO51" s="123">
        <f t="shared" ref="BO51" si="136">(BO50/AT50)-1</f>
        <v>4.9777625726992847E-2</v>
      </c>
    </row>
    <row r="52" spans="3:67" ht="18" customHeight="1" x14ac:dyDescent="0.25">
      <c r="C52" s="114"/>
      <c r="D52" s="114"/>
      <c r="E52" s="114"/>
    </row>
    <row r="53" spans="3:67" ht="18" customHeight="1" x14ac:dyDescent="0.25">
      <c r="C53" s="113" t="str">
        <f>$D$24</f>
        <v>April Volume Forecast</v>
      </c>
      <c r="D53" s="113"/>
      <c r="E53" s="113"/>
    </row>
    <row r="54" spans="3:67" ht="18" customHeight="1" x14ac:dyDescent="0.25">
      <c r="C54" s="114"/>
      <c r="D54" s="114" t="s">
        <v>24</v>
      </c>
      <c r="E54" s="114"/>
      <c r="G54" s="115">
        <v>7580</v>
      </c>
      <c r="H54" s="115">
        <v>7590</v>
      </c>
      <c r="I54" s="115">
        <v>7610</v>
      </c>
      <c r="J54" s="115">
        <v>7660</v>
      </c>
      <c r="K54" s="115">
        <v>7670</v>
      </c>
      <c r="L54" s="115">
        <v>7720</v>
      </c>
      <c r="M54" s="115">
        <v>7750</v>
      </c>
      <c r="N54" s="115">
        <v>7790</v>
      </c>
      <c r="O54" s="115">
        <v>7820</v>
      </c>
      <c r="P54" s="115">
        <v>7830</v>
      </c>
      <c r="Q54" s="115">
        <v>7870</v>
      </c>
      <c r="R54" s="115">
        <v>7900</v>
      </c>
      <c r="T54" s="98">
        <f>SUM(G54:I54)</f>
        <v>22780</v>
      </c>
      <c r="U54" s="98">
        <f>SUM(J54:L54)</f>
        <v>23050</v>
      </c>
      <c r="V54" s="98">
        <f>SUM(M54:O54)</f>
        <v>23360</v>
      </c>
      <c r="W54" s="98">
        <f>SUM(P54:R54)</f>
        <v>23600</v>
      </c>
      <c r="X54" s="98"/>
      <c r="Y54" s="98">
        <f>SUM(G54:R54)</f>
        <v>92790</v>
      </c>
      <c r="AB54" s="115">
        <v>7940</v>
      </c>
      <c r="AC54" s="115">
        <v>7990</v>
      </c>
      <c r="AD54" s="115">
        <v>8030</v>
      </c>
      <c r="AE54" s="105">
        <f>AD54+AE55</f>
        <v>8070</v>
      </c>
      <c r="AF54" s="105">
        <f t="shared" ref="AF54:AM54" si="137">AE54+AF55</f>
        <v>8110</v>
      </c>
      <c r="AG54" s="105">
        <f t="shared" si="137"/>
        <v>8150</v>
      </c>
      <c r="AH54" s="105">
        <f t="shared" si="137"/>
        <v>8190</v>
      </c>
      <c r="AI54" s="105">
        <f t="shared" si="137"/>
        <v>8230</v>
      </c>
      <c r="AJ54" s="105">
        <f t="shared" si="137"/>
        <v>8270</v>
      </c>
      <c r="AK54" s="105">
        <f t="shared" si="137"/>
        <v>8310</v>
      </c>
      <c r="AL54" s="105">
        <f t="shared" si="137"/>
        <v>8350</v>
      </c>
      <c r="AM54" s="105">
        <f t="shared" si="137"/>
        <v>8390</v>
      </c>
      <c r="AO54" s="98">
        <f>SUM(AB54:AD54)</f>
        <v>23960</v>
      </c>
      <c r="AP54" s="98">
        <f>SUM(AE54:AG54)</f>
        <v>24330</v>
      </c>
      <c r="AQ54" s="98">
        <f>SUM(AH54:AJ54)</f>
        <v>24690</v>
      </c>
      <c r="AR54" s="98">
        <f>SUM(AK54:AM54)</f>
        <v>25050</v>
      </c>
      <c r="AS54" s="98"/>
      <c r="AT54" s="98">
        <f>SUM(AB54:AM54)</f>
        <v>98030</v>
      </c>
      <c r="AW54" s="116">
        <f>AM54+AW55</f>
        <v>8430</v>
      </c>
      <c r="AX54" s="117">
        <f>AW54+AX55</f>
        <v>8470</v>
      </c>
      <c r="AY54" s="117">
        <f t="shared" ref="AY54:BH54" si="138">AX54+AY55</f>
        <v>8510</v>
      </c>
      <c r="AZ54" s="117">
        <f t="shared" si="138"/>
        <v>8550</v>
      </c>
      <c r="BA54" s="117">
        <f t="shared" si="138"/>
        <v>8590</v>
      </c>
      <c r="BB54" s="117">
        <f t="shared" si="138"/>
        <v>8630</v>
      </c>
      <c r="BC54" s="117">
        <f t="shared" si="138"/>
        <v>8670</v>
      </c>
      <c r="BD54" s="117">
        <f t="shared" si="138"/>
        <v>8710</v>
      </c>
      <c r="BE54" s="117">
        <f t="shared" si="138"/>
        <v>8750</v>
      </c>
      <c r="BF54" s="117">
        <f t="shared" si="138"/>
        <v>8790</v>
      </c>
      <c r="BG54" s="117">
        <f t="shared" si="138"/>
        <v>8830</v>
      </c>
      <c r="BH54" s="117">
        <f t="shared" si="138"/>
        <v>8870</v>
      </c>
      <c r="BJ54" s="98">
        <f>SUM(AW54:AY54)</f>
        <v>25410</v>
      </c>
      <c r="BK54" s="98">
        <f>SUM(AZ54:BB54)</f>
        <v>25770</v>
      </c>
      <c r="BL54" s="98">
        <f>SUM(BC54:BE54)</f>
        <v>26130</v>
      </c>
      <c r="BM54" s="98">
        <f>SUM(BF54:BH54)</f>
        <v>26490</v>
      </c>
      <c r="BN54" s="98"/>
      <c r="BO54" s="98">
        <f>SUM(AW54:BH54)</f>
        <v>103800</v>
      </c>
    </row>
    <row r="55" spans="3:67" ht="18" customHeight="1" x14ac:dyDescent="0.25">
      <c r="C55" s="114"/>
      <c r="D55" s="114"/>
      <c r="E55" s="118" t="s">
        <v>6</v>
      </c>
      <c r="G55" s="97"/>
      <c r="H55" s="97">
        <f>H54-G54</f>
        <v>10</v>
      </c>
      <c r="I55" s="97">
        <f t="shared" ref="I55" si="139">I54-H54</f>
        <v>20</v>
      </c>
      <c r="J55" s="97">
        <f t="shared" ref="J55" si="140">J54-I54</f>
        <v>50</v>
      </c>
      <c r="K55" s="97">
        <f t="shared" ref="K55" si="141">K54-J54</f>
        <v>10</v>
      </c>
      <c r="L55" s="97">
        <f t="shared" ref="L55" si="142">L54-K54</f>
        <v>50</v>
      </c>
      <c r="M55" s="97">
        <f t="shared" ref="M55" si="143">M54-L54</f>
        <v>30</v>
      </c>
      <c r="N55" s="97">
        <f t="shared" ref="N55" si="144">N54-M54</f>
        <v>40</v>
      </c>
      <c r="O55" s="97">
        <f t="shared" ref="O55" si="145">O54-N54</f>
        <v>30</v>
      </c>
      <c r="P55" s="97">
        <f t="shared" ref="P55" si="146">P54-O54</f>
        <v>10</v>
      </c>
      <c r="Q55" s="97">
        <f t="shared" ref="Q55" si="147">Q54-P54</f>
        <v>40</v>
      </c>
      <c r="R55" s="97">
        <f t="shared" ref="R55" si="148">R54-Q54</f>
        <v>30</v>
      </c>
      <c r="T55" s="98"/>
      <c r="U55" s="98"/>
      <c r="V55" s="98"/>
      <c r="W55" s="98"/>
      <c r="X55" s="98"/>
      <c r="Y55" s="98"/>
      <c r="AB55" s="127">
        <f>AB54-R54</f>
        <v>40</v>
      </c>
      <c r="AC55" s="97">
        <f t="shared" ref="AC55:AD55" si="149">AC54-AB54</f>
        <v>50</v>
      </c>
      <c r="AD55" s="97">
        <f t="shared" si="149"/>
        <v>40</v>
      </c>
      <c r="AE55" s="119">
        <v>40</v>
      </c>
      <c r="AF55" s="119">
        <v>40</v>
      </c>
      <c r="AG55" s="119">
        <v>40</v>
      </c>
      <c r="AH55" s="119">
        <v>40</v>
      </c>
      <c r="AI55" s="119">
        <v>40</v>
      </c>
      <c r="AJ55" s="119">
        <v>40</v>
      </c>
      <c r="AK55" s="119">
        <v>40</v>
      </c>
      <c r="AL55" s="119">
        <v>40</v>
      </c>
      <c r="AM55" s="119">
        <v>40</v>
      </c>
      <c r="AO55" s="98"/>
      <c r="AP55" s="98"/>
      <c r="AQ55" s="98"/>
      <c r="AR55" s="98"/>
      <c r="AS55" s="98"/>
      <c r="AT55" s="98"/>
      <c r="AW55" s="119">
        <v>40</v>
      </c>
      <c r="AX55" s="119">
        <v>40</v>
      </c>
      <c r="AY55" s="119">
        <v>40</v>
      </c>
      <c r="AZ55" s="119">
        <v>40</v>
      </c>
      <c r="BA55" s="119">
        <v>40</v>
      </c>
      <c r="BB55" s="119">
        <v>40</v>
      </c>
      <c r="BC55" s="119">
        <v>40</v>
      </c>
      <c r="BD55" s="119">
        <v>40</v>
      </c>
      <c r="BE55" s="119">
        <v>40</v>
      </c>
      <c r="BF55" s="119">
        <v>40</v>
      </c>
      <c r="BG55" s="119">
        <v>40</v>
      </c>
      <c r="BH55" s="119">
        <v>40</v>
      </c>
      <c r="BJ55" s="98"/>
      <c r="BK55" s="98"/>
      <c r="BL55" s="98"/>
      <c r="BM55" s="98"/>
      <c r="BN55" s="98"/>
      <c r="BO55" s="98"/>
    </row>
    <row r="56" spans="3:67" s="120" customFormat="1" ht="18" customHeight="1" x14ac:dyDescent="0.25">
      <c r="C56" s="121"/>
      <c r="D56" s="121"/>
      <c r="E56" s="121" t="s">
        <v>5</v>
      </c>
      <c r="AB56" s="123">
        <f>(AB54/G54)-1</f>
        <v>4.7493403693931402E-2</v>
      </c>
      <c r="AC56" s="123">
        <f t="shared" ref="AC56:AM56" si="150">(AC54/H54)-1</f>
        <v>5.2700922266139649E-2</v>
      </c>
      <c r="AD56" s="123">
        <f t="shared" si="150"/>
        <v>5.5190538764783081E-2</v>
      </c>
      <c r="AE56" s="123">
        <f t="shared" si="150"/>
        <v>5.3524804177545793E-2</v>
      </c>
      <c r="AF56" s="123">
        <f t="shared" si="150"/>
        <v>5.7366362451108266E-2</v>
      </c>
      <c r="AG56" s="123">
        <f t="shared" si="150"/>
        <v>5.569948186528495E-2</v>
      </c>
      <c r="AH56" s="123">
        <f t="shared" si="150"/>
        <v>5.6774193548387197E-2</v>
      </c>
      <c r="AI56" s="123">
        <f t="shared" si="150"/>
        <v>5.6482670089858855E-2</v>
      </c>
      <c r="AJ56" s="123">
        <f t="shared" si="150"/>
        <v>5.7544757033248128E-2</v>
      </c>
      <c r="AK56" s="123">
        <f t="shared" si="150"/>
        <v>6.1302681992337238E-2</v>
      </c>
      <c r="AL56" s="123">
        <f t="shared" si="150"/>
        <v>6.099110546378661E-2</v>
      </c>
      <c r="AM56" s="123">
        <f t="shared" si="150"/>
        <v>6.2025316455696311E-2</v>
      </c>
      <c r="AN56" s="123"/>
      <c r="AO56" s="123">
        <f t="shared" ref="AO56:AR56" si="151">(AO54/T54)-1</f>
        <v>5.1799824407374961E-2</v>
      </c>
      <c r="AP56" s="123">
        <f t="shared" si="151"/>
        <v>5.5531453362255956E-2</v>
      </c>
      <c r="AQ56" s="123">
        <f t="shared" si="151"/>
        <v>5.6934931506849251E-2</v>
      </c>
      <c r="AR56" s="123">
        <f t="shared" si="151"/>
        <v>6.1440677966101642E-2</v>
      </c>
      <c r="AS56" s="123"/>
      <c r="AT56" s="123">
        <f t="shared" ref="AT56" si="152">(AT54/Y54)-1</f>
        <v>5.6471602543377575E-2</v>
      </c>
      <c r="AW56" s="122">
        <f t="shared" ref="AW56:BH56" si="153">(AW54/AB54)-1</f>
        <v>6.1712846347607098E-2</v>
      </c>
      <c r="AX56" s="122">
        <f t="shared" si="153"/>
        <v>6.0075093867334228E-2</v>
      </c>
      <c r="AY56" s="122">
        <f t="shared" si="153"/>
        <v>5.9775840597758423E-2</v>
      </c>
      <c r="AZ56" s="122">
        <f t="shared" si="153"/>
        <v>5.9479553903345694E-2</v>
      </c>
      <c r="BA56" s="122">
        <f t="shared" si="153"/>
        <v>5.9186189889025798E-2</v>
      </c>
      <c r="BB56" s="122">
        <f t="shared" si="153"/>
        <v>5.8895705521472497E-2</v>
      </c>
      <c r="BC56" s="122">
        <f t="shared" si="153"/>
        <v>5.8608058608058622E-2</v>
      </c>
      <c r="BD56" s="122">
        <f t="shared" si="153"/>
        <v>5.8323207776427743E-2</v>
      </c>
      <c r="BE56" s="122">
        <f t="shared" si="153"/>
        <v>5.8041112454655375E-2</v>
      </c>
      <c r="BF56" s="122">
        <f t="shared" si="153"/>
        <v>5.7761732851985492E-2</v>
      </c>
      <c r="BG56" s="122">
        <f t="shared" si="153"/>
        <v>5.7485029940119725E-2</v>
      </c>
      <c r="BH56" s="122">
        <f t="shared" si="153"/>
        <v>5.7210965435041672E-2</v>
      </c>
      <c r="BJ56" s="123">
        <f t="shared" ref="BJ56:BM56" si="154">(BJ54/AO54)-1</f>
        <v>6.0517529215359023E-2</v>
      </c>
      <c r="BK56" s="123">
        <f t="shared" si="154"/>
        <v>5.9186189889025798E-2</v>
      </c>
      <c r="BL56" s="123">
        <f t="shared" si="154"/>
        <v>5.8323207776427743E-2</v>
      </c>
      <c r="BM56" s="123">
        <f t="shared" si="154"/>
        <v>5.7485029940119725E-2</v>
      </c>
      <c r="BN56" s="123"/>
      <c r="BO56" s="123">
        <f t="shared" ref="BO56" si="155">(BO54/AT54)-1</f>
        <v>5.8859532796082803E-2</v>
      </c>
    </row>
    <row r="57" spans="3:67" ht="18" customHeight="1" x14ac:dyDescent="0.25">
      <c r="C57" s="114"/>
      <c r="D57" s="114" t="s">
        <v>244</v>
      </c>
      <c r="E57" s="114"/>
      <c r="G57" s="123">
        <f>G59/G54</f>
        <v>0.60949868073878632</v>
      </c>
      <c r="H57" s="123">
        <f t="shared" ref="H57:R57" si="156">H59/H54</f>
        <v>0.60606060606060608</v>
      </c>
      <c r="I57" s="123">
        <f t="shared" si="156"/>
        <v>0.60315374507227337</v>
      </c>
      <c r="J57" s="123">
        <f t="shared" si="156"/>
        <v>0.60574412532637079</v>
      </c>
      <c r="K57" s="123">
        <f t="shared" si="156"/>
        <v>0.60495436766623212</v>
      </c>
      <c r="L57" s="123">
        <f t="shared" si="156"/>
        <v>0.59585492227979275</v>
      </c>
      <c r="M57" s="123">
        <f t="shared" si="156"/>
        <v>0.60774193548387101</v>
      </c>
      <c r="N57" s="123">
        <f t="shared" si="156"/>
        <v>0.59178433889602056</v>
      </c>
      <c r="O57" s="123">
        <f t="shared" si="156"/>
        <v>0.59207161125319696</v>
      </c>
      <c r="P57" s="123">
        <f t="shared" si="156"/>
        <v>0.59642401021711366</v>
      </c>
      <c r="Q57" s="123">
        <f t="shared" si="156"/>
        <v>0.59720457433290974</v>
      </c>
      <c r="R57" s="123">
        <f t="shared" si="156"/>
        <v>0.59746835443037971</v>
      </c>
      <c r="T57" s="124">
        <f>T59/T54</f>
        <v>0.60623353819139592</v>
      </c>
      <c r="U57" s="124">
        <f t="shared" ref="U57:W57" si="157">U59/U54</f>
        <v>0.60216919739696317</v>
      </c>
      <c r="V57" s="124">
        <f t="shared" si="157"/>
        <v>0.59717465753424659</v>
      </c>
      <c r="W57" s="124">
        <f t="shared" si="157"/>
        <v>0.5970338983050848</v>
      </c>
      <c r="X57" s="124"/>
      <c r="Y57" s="124">
        <f t="shared" ref="Y57" si="158">Y59/Y54</f>
        <v>0.60060351330962392</v>
      </c>
      <c r="AB57" s="124">
        <f t="shared" ref="AB57:AD57" si="159">AB59/AB54</f>
        <v>0.60201511335012592</v>
      </c>
      <c r="AC57" s="124">
        <f t="shared" si="159"/>
        <v>0.60325406758448064</v>
      </c>
      <c r="AD57" s="124">
        <f t="shared" si="159"/>
        <v>0.59900373599003731</v>
      </c>
      <c r="AE57" s="125">
        <v>0.6</v>
      </c>
      <c r="AF57" s="125">
        <v>0.6</v>
      </c>
      <c r="AG57" s="125">
        <v>0.6</v>
      </c>
      <c r="AH57" s="125">
        <v>0.6</v>
      </c>
      <c r="AI57" s="125">
        <v>0.6</v>
      </c>
      <c r="AJ57" s="125">
        <v>0.6</v>
      </c>
      <c r="AK57" s="125">
        <v>0.6</v>
      </c>
      <c r="AL57" s="125">
        <v>0.6</v>
      </c>
      <c r="AM57" s="125">
        <v>0.6</v>
      </c>
      <c r="AO57" s="124">
        <f>AO59/AO54</f>
        <v>0.60141903171953259</v>
      </c>
      <c r="AP57" s="124">
        <f t="shared" ref="AP57:AR57" si="160">AP59/AP54</f>
        <v>0.6000822030415125</v>
      </c>
      <c r="AQ57" s="124">
        <f t="shared" si="160"/>
        <v>0.59983799108950997</v>
      </c>
      <c r="AR57" s="124">
        <f t="shared" si="160"/>
        <v>0.6</v>
      </c>
      <c r="AS57" s="124"/>
      <c r="AT57" s="124">
        <f t="shared" ref="AT57" si="161">AT59/AT54</f>
        <v>0.60032643068448432</v>
      </c>
      <c r="AW57" s="125">
        <v>0.6</v>
      </c>
      <c r="AX57" s="125">
        <v>0.6</v>
      </c>
      <c r="AY57" s="125">
        <v>0.6</v>
      </c>
      <c r="AZ57" s="125">
        <v>0.6</v>
      </c>
      <c r="BA57" s="125">
        <v>0.6</v>
      </c>
      <c r="BB57" s="125">
        <v>0.6</v>
      </c>
      <c r="BC57" s="125">
        <v>0.6</v>
      </c>
      <c r="BD57" s="125">
        <v>0.6</v>
      </c>
      <c r="BE57" s="125">
        <v>0.6</v>
      </c>
      <c r="BF57" s="125">
        <v>0.6</v>
      </c>
      <c r="BG57" s="125">
        <v>0.6</v>
      </c>
      <c r="BH57" s="125">
        <v>0.6</v>
      </c>
      <c r="BJ57" s="124">
        <f>BJ59/BJ54</f>
        <v>0.60015741833923653</v>
      </c>
      <c r="BK57" s="124">
        <f t="shared" ref="BK57:BM57" si="162">BK59/BK54</f>
        <v>0.59992239037640671</v>
      </c>
      <c r="BL57" s="124">
        <f t="shared" si="162"/>
        <v>0.60007654037504787</v>
      </c>
      <c r="BM57" s="124">
        <f t="shared" si="162"/>
        <v>0.59984899962249905</v>
      </c>
      <c r="BN57" s="124"/>
      <c r="BO57" s="124">
        <f t="shared" ref="BO57" si="163">BO59/BO54</f>
        <v>0.6</v>
      </c>
    </row>
    <row r="58" spans="3:67" ht="18" customHeight="1" x14ac:dyDescent="0.25">
      <c r="C58" s="114"/>
      <c r="D58" s="114"/>
      <c r="E58" s="118" t="s">
        <v>6</v>
      </c>
      <c r="H58" s="124">
        <f>H57-G57</f>
        <v>-3.4380746781802474E-3</v>
      </c>
      <c r="I58" s="124">
        <f t="shared" ref="I58" si="164">I57-H57</f>
        <v>-2.9068609883327046E-3</v>
      </c>
      <c r="J58" s="124">
        <f t="shared" ref="J58" si="165">J57-I57</f>
        <v>2.590380254097413E-3</v>
      </c>
      <c r="K58" s="124">
        <f t="shared" ref="K58" si="166">K57-J57</f>
        <v>-7.8975766013866799E-4</v>
      </c>
      <c r="L58" s="124">
        <f t="shared" ref="L58" si="167">L57-K57</f>
        <v>-9.0994453864393643E-3</v>
      </c>
      <c r="M58" s="124">
        <f t="shared" ref="M58" si="168">M57-L57</f>
        <v>1.1887013204078256E-2</v>
      </c>
      <c r="N58" s="124">
        <f t="shared" ref="N58" si="169">N57-M57</f>
        <v>-1.5957596587850453E-2</v>
      </c>
      <c r="O58" s="124">
        <f t="shared" ref="O58" si="170">O57-N57</f>
        <v>2.8727235717640465E-4</v>
      </c>
      <c r="P58" s="124">
        <f t="shared" ref="P58" si="171">P57-O57</f>
        <v>4.3523989639167038E-3</v>
      </c>
      <c r="Q58" s="124">
        <f t="shared" ref="Q58" si="172">Q57-P57</f>
        <v>7.8056411579607854E-4</v>
      </c>
      <c r="R58" s="124">
        <f t="shared" ref="R58" si="173">R57-Q57</f>
        <v>2.6378009746996778E-4</v>
      </c>
      <c r="AB58" s="126">
        <f>AB57-R57</f>
        <v>4.5467589197462077E-3</v>
      </c>
      <c r="AC58" s="124">
        <f>AC57-AB57</f>
        <v>1.2389542343547166E-3</v>
      </c>
      <c r="AD58" s="124">
        <f t="shared" ref="AD58:AM58" si="174">AD57-AC57</f>
        <v>-4.250331594443324E-3</v>
      </c>
      <c r="AE58" s="124">
        <f t="shared" si="174"/>
        <v>9.9626400996266629E-4</v>
      </c>
      <c r="AF58" s="124">
        <f t="shared" si="174"/>
        <v>0</v>
      </c>
      <c r="AG58" s="124">
        <f t="shared" si="174"/>
        <v>0</v>
      </c>
      <c r="AH58" s="124">
        <f t="shared" si="174"/>
        <v>0</v>
      </c>
      <c r="AI58" s="124">
        <f t="shared" si="174"/>
        <v>0</v>
      </c>
      <c r="AJ58" s="124">
        <f t="shared" si="174"/>
        <v>0</v>
      </c>
      <c r="AK58" s="124">
        <f t="shared" si="174"/>
        <v>0</v>
      </c>
      <c r="AL58" s="124">
        <f t="shared" si="174"/>
        <v>0</v>
      </c>
      <c r="AM58" s="124">
        <f t="shared" si="174"/>
        <v>0</v>
      </c>
      <c r="AW58" s="126">
        <f>AW57-AM57</f>
        <v>0</v>
      </c>
      <c r="AX58" s="124">
        <f>AX57-AW57</f>
        <v>0</v>
      </c>
      <c r="AY58" s="124">
        <f t="shared" ref="AY58:BH58" si="175">AY57-AX57</f>
        <v>0</v>
      </c>
      <c r="AZ58" s="124">
        <f t="shared" si="175"/>
        <v>0</v>
      </c>
      <c r="BA58" s="124">
        <f t="shared" si="175"/>
        <v>0</v>
      </c>
      <c r="BB58" s="124">
        <f t="shared" si="175"/>
        <v>0</v>
      </c>
      <c r="BC58" s="124">
        <f t="shared" si="175"/>
        <v>0</v>
      </c>
      <c r="BD58" s="124">
        <f t="shared" si="175"/>
        <v>0</v>
      </c>
      <c r="BE58" s="124">
        <f t="shared" si="175"/>
        <v>0</v>
      </c>
      <c r="BF58" s="124">
        <f t="shared" si="175"/>
        <v>0</v>
      </c>
      <c r="BG58" s="124">
        <f t="shared" si="175"/>
        <v>0</v>
      </c>
      <c r="BH58" s="124">
        <f t="shared" si="175"/>
        <v>0</v>
      </c>
    </row>
    <row r="59" spans="3:67" ht="18" customHeight="1" x14ac:dyDescent="0.25">
      <c r="C59" s="114"/>
      <c r="D59" s="114" t="s">
        <v>37</v>
      </c>
      <c r="E59" s="114"/>
      <c r="G59" s="115">
        <v>4620</v>
      </c>
      <c r="H59" s="115">
        <v>4600</v>
      </c>
      <c r="I59" s="115">
        <v>4590</v>
      </c>
      <c r="J59" s="115">
        <v>4640</v>
      </c>
      <c r="K59" s="115">
        <v>4640</v>
      </c>
      <c r="L59" s="115">
        <v>4600</v>
      </c>
      <c r="M59" s="115">
        <v>4710</v>
      </c>
      <c r="N59" s="115">
        <v>4610</v>
      </c>
      <c r="O59" s="115">
        <v>4630</v>
      </c>
      <c r="P59" s="115">
        <v>4670</v>
      </c>
      <c r="Q59" s="115">
        <v>4700</v>
      </c>
      <c r="R59" s="115">
        <v>4720</v>
      </c>
      <c r="T59" s="98">
        <f>SUM(G59:I59)</f>
        <v>13810</v>
      </c>
      <c r="U59" s="98">
        <f>SUM(J59:L59)</f>
        <v>13880</v>
      </c>
      <c r="V59" s="98">
        <f>SUM(M59:O59)</f>
        <v>13950</v>
      </c>
      <c r="W59" s="98">
        <f>SUM(P59:R59)</f>
        <v>14090</v>
      </c>
      <c r="X59" s="98"/>
      <c r="Y59" s="98">
        <f>SUM(G59:R59)</f>
        <v>55730</v>
      </c>
      <c r="AB59" s="115">
        <v>4780</v>
      </c>
      <c r="AC59" s="115">
        <v>4820</v>
      </c>
      <c r="AD59" s="115">
        <v>4810</v>
      </c>
      <c r="AE59" s="98">
        <f t="shared" ref="AE59:AM59" si="176">MROUND(AE54*AE57,10)</f>
        <v>4840</v>
      </c>
      <c r="AF59" s="98">
        <f t="shared" si="176"/>
        <v>4870</v>
      </c>
      <c r="AG59" s="98">
        <f t="shared" si="176"/>
        <v>4890</v>
      </c>
      <c r="AH59" s="98">
        <f t="shared" si="176"/>
        <v>4910</v>
      </c>
      <c r="AI59" s="98">
        <f t="shared" si="176"/>
        <v>4940</v>
      </c>
      <c r="AJ59" s="98">
        <f t="shared" si="176"/>
        <v>4960</v>
      </c>
      <c r="AK59" s="98">
        <f t="shared" si="176"/>
        <v>4990</v>
      </c>
      <c r="AL59" s="98">
        <f t="shared" si="176"/>
        <v>5010</v>
      </c>
      <c r="AM59" s="98">
        <f t="shared" si="176"/>
        <v>5030</v>
      </c>
      <c r="AO59" s="98">
        <f>SUM(AB59:AD59)</f>
        <v>14410</v>
      </c>
      <c r="AP59" s="98">
        <f>SUM(AE59:AG59)</f>
        <v>14600</v>
      </c>
      <c r="AQ59" s="98">
        <f>SUM(AH59:AJ59)</f>
        <v>14810</v>
      </c>
      <c r="AR59" s="98">
        <f>SUM(AK59:AM59)</f>
        <v>15030</v>
      </c>
      <c r="AS59" s="98"/>
      <c r="AT59" s="98">
        <f>SUM(AB59:AM59)</f>
        <v>58850</v>
      </c>
      <c r="AW59" s="98">
        <f>MROUND(AW54*AW57,10)</f>
        <v>5060</v>
      </c>
      <c r="AX59" s="98">
        <f t="shared" ref="AX59:BH59" si="177">MROUND(AX54*AX57,10)</f>
        <v>5080</v>
      </c>
      <c r="AY59" s="98">
        <f t="shared" si="177"/>
        <v>5110</v>
      </c>
      <c r="AZ59" s="98">
        <f t="shared" si="177"/>
        <v>5130</v>
      </c>
      <c r="BA59" s="98">
        <f t="shared" si="177"/>
        <v>5150</v>
      </c>
      <c r="BB59" s="98">
        <f t="shared" si="177"/>
        <v>5180</v>
      </c>
      <c r="BC59" s="98">
        <f t="shared" si="177"/>
        <v>5200</v>
      </c>
      <c r="BD59" s="98">
        <f t="shared" si="177"/>
        <v>5230</v>
      </c>
      <c r="BE59" s="98">
        <f t="shared" si="177"/>
        <v>5250</v>
      </c>
      <c r="BF59" s="98">
        <f t="shared" si="177"/>
        <v>5270</v>
      </c>
      <c r="BG59" s="98">
        <f t="shared" si="177"/>
        <v>5300</v>
      </c>
      <c r="BH59" s="98">
        <f t="shared" si="177"/>
        <v>5320</v>
      </c>
      <c r="BJ59" s="98">
        <f>SUM(AW59:AY59)</f>
        <v>15250</v>
      </c>
      <c r="BK59" s="98">
        <f>SUM(AZ59:BB59)</f>
        <v>15460</v>
      </c>
      <c r="BL59" s="98">
        <f>SUM(BC59:BE59)</f>
        <v>15680</v>
      </c>
      <c r="BM59" s="98">
        <f>SUM(BF59:BH59)</f>
        <v>15890</v>
      </c>
      <c r="BN59" s="98"/>
      <c r="BO59" s="98">
        <f>SUM(AW59:BH59)</f>
        <v>62280</v>
      </c>
    </row>
    <row r="60" spans="3:67" ht="18" customHeight="1" x14ac:dyDescent="0.25">
      <c r="C60" s="114"/>
      <c r="D60" s="114"/>
      <c r="E60" s="118" t="s">
        <v>5</v>
      </c>
      <c r="G60" s="124"/>
      <c r="H60" s="124"/>
      <c r="I60" s="124"/>
      <c r="J60" s="124"/>
      <c r="K60" s="124"/>
      <c r="L60" s="124"/>
      <c r="M60" s="124"/>
      <c r="N60" s="124"/>
      <c r="O60" s="124"/>
      <c r="P60" s="124"/>
      <c r="Q60" s="124"/>
      <c r="R60" s="124"/>
      <c r="T60" s="124"/>
      <c r="U60" s="124"/>
      <c r="V60" s="124"/>
      <c r="W60" s="124"/>
      <c r="Y60" s="124"/>
      <c r="AB60" s="123">
        <f>(AB59/G59)-1</f>
        <v>3.463203463203457E-2</v>
      </c>
      <c r="AC60" s="123">
        <f t="shared" ref="AC60:AM60" si="178">(AC59/H59)-1</f>
        <v>4.7826086956521685E-2</v>
      </c>
      <c r="AD60" s="123">
        <f t="shared" si="178"/>
        <v>4.7930283224400849E-2</v>
      </c>
      <c r="AE60" s="123">
        <f t="shared" si="178"/>
        <v>4.31034482758621E-2</v>
      </c>
      <c r="AF60" s="123">
        <f t="shared" si="178"/>
        <v>4.9568965517241326E-2</v>
      </c>
      <c r="AG60" s="123">
        <f t="shared" si="178"/>
        <v>6.3043478260869534E-2</v>
      </c>
      <c r="AH60" s="123">
        <f t="shared" si="178"/>
        <v>4.2462845010615702E-2</v>
      </c>
      <c r="AI60" s="123">
        <f t="shared" si="178"/>
        <v>7.1583514099783141E-2</v>
      </c>
      <c r="AJ60" s="123">
        <f t="shared" si="178"/>
        <v>7.1274298056155594E-2</v>
      </c>
      <c r="AK60" s="123">
        <f t="shared" si="178"/>
        <v>6.85224839400429E-2</v>
      </c>
      <c r="AL60" s="123">
        <f t="shared" si="178"/>
        <v>6.5957446808510678E-2</v>
      </c>
      <c r="AM60" s="123">
        <f t="shared" si="178"/>
        <v>6.5677966101694851E-2</v>
      </c>
      <c r="AN60" s="123"/>
      <c r="AO60" s="123">
        <f t="shared" ref="AO60:AR60" si="179">(AO59/T59)-1</f>
        <v>4.344677769732086E-2</v>
      </c>
      <c r="AP60" s="123">
        <f t="shared" si="179"/>
        <v>5.187319884726227E-2</v>
      </c>
      <c r="AQ60" s="123">
        <f t="shared" si="179"/>
        <v>6.1648745519713222E-2</v>
      </c>
      <c r="AR60" s="123">
        <f t="shared" si="179"/>
        <v>6.6713981547196655E-2</v>
      </c>
      <c r="AS60" s="123"/>
      <c r="AT60" s="123">
        <f t="shared" ref="AT60" si="180">(AT59/Y59)-1</f>
        <v>5.5984209581912747E-2</v>
      </c>
      <c r="AW60" s="124">
        <f>(AW59/AB59)-1</f>
        <v>5.8577405857740628E-2</v>
      </c>
      <c r="AX60" s="124">
        <f t="shared" ref="AX60:BH60" si="181">(AX59/AC59)-1</f>
        <v>5.3941908713692976E-2</v>
      </c>
      <c r="AY60" s="124">
        <f t="shared" si="181"/>
        <v>6.2370062370062263E-2</v>
      </c>
      <c r="AZ60" s="124">
        <f t="shared" si="181"/>
        <v>5.9917355371900793E-2</v>
      </c>
      <c r="BA60" s="124">
        <f t="shared" si="181"/>
        <v>5.7494866529774091E-2</v>
      </c>
      <c r="BB60" s="124">
        <f t="shared" si="181"/>
        <v>5.9304703476482645E-2</v>
      </c>
      <c r="BC60" s="124">
        <f t="shared" si="181"/>
        <v>5.9063136456211751E-2</v>
      </c>
      <c r="BD60" s="124">
        <f t="shared" si="181"/>
        <v>5.870445344129549E-2</v>
      </c>
      <c r="BE60" s="124">
        <f t="shared" si="181"/>
        <v>5.8467741935483764E-2</v>
      </c>
      <c r="BF60" s="124">
        <f t="shared" si="181"/>
        <v>5.6112224448897852E-2</v>
      </c>
      <c r="BG60" s="124">
        <f t="shared" si="181"/>
        <v>5.7884231536926123E-2</v>
      </c>
      <c r="BH60" s="124">
        <f t="shared" si="181"/>
        <v>5.7654075546719641E-2</v>
      </c>
      <c r="BJ60" s="123">
        <f t="shared" ref="BJ60:BM60" si="182">(BJ59/AO59)-1</f>
        <v>5.8292852185982014E-2</v>
      </c>
      <c r="BK60" s="123">
        <f t="shared" si="182"/>
        <v>5.890410958904102E-2</v>
      </c>
      <c r="BL60" s="123">
        <f t="shared" si="182"/>
        <v>5.8744091829844747E-2</v>
      </c>
      <c r="BM60" s="123">
        <f t="shared" si="182"/>
        <v>5.7218895542248793E-2</v>
      </c>
      <c r="BN60" s="123"/>
      <c r="BO60" s="123">
        <f t="shared" ref="BO60" si="183">(BO59/AT59)-1</f>
        <v>5.8283772302463843E-2</v>
      </c>
    </row>
    <row r="61" spans="3:67" ht="18" customHeight="1" x14ac:dyDescent="0.25">
      <c r="C61" s="114"/>
      <c r="D61" s="114"/>
      <c r="E61" s="114"/>
    </row>
    <row r="62" spans="3:67" ht="18" customHeight="1" x14ac:dyDescent="0.25">
      <c r="C62" s="113" t="str">
        <f>$D$25</f>
        <v>April Volume Downside (Lower Share)</v>
      </c>
      <c r="D62" s="113"/>
      <c r="E62" s="113"/>
    </row>
    <row r="63" spans="3:67" ht="18" customHeight="1" x14ac:dyDescent="0.25">
      <c r="C63" s="114"/>
      <c r="D63" s="114" t="s">
        <v>24</v>
      </c>
      <c r="E63" s="114"/>
      <c r="G63" s="115">
        <v>7580</v>
      </c>
      <c r="H63" s="115">
        <v>7590</v>
      </c>
      <c r="I63" s="115">
        <v>7610</v>
      </c>
      <c r="J63" s="115">
        <v>7660</v>
      </c>
      <c r="K63" s="115">
        <v>7670</v>
      </c>
      <c r="L63" s="115">
        <v>7720</v>
      </c>
      <c r="M63" s="115">
        <v>7750</v>
      </c>
      <c r="N63" s="115">
        <v>7790</v>
      </c>
      <c r="O63" s="115">
        <v>7820</v>
      </c>
      <c r="P63" s="115">
        <v>7830</v>
      </c>
      <c r="Q63" s="115">
        <v>7870</v>
      </c>
      <c r="R63" s="115">
        <v>7900</v>
      </c>
      <c r="T63" s="98">
        <f>SUM(G63:I63)</f>
        <v>22780</v>
      </c>
      <c r="U63" s="98">
        <f>SUM(J63:L63)</f>
        <v>23050</v>
      </c>
      <c r="V63" s="98">
        <f>SUM(M63:O63)</f>
        <v>23360</v>
      </c>
      <c r="W63" s="98">
        <f>SUM(P63:R63)</f>
        <v>23600</v>
      </c>
      <c r="X63" s="98"/>
      <c r="Y63" s="98">
        <f>SUM(G63:R63)</f>
        <v>92790</v>
      </c>
      <c r="AB63" s="115">
        <v>7940</v>
      </c>
      <c r="AC63" s="115">
        <v>7990</v>
      </c>
      <c r="AD63" s="115">
        <v>8030</v>
      </c>
      <c r="AE63" s="105">
        <f>AD63+AE64</f>
        <v>8070</v>
      </c>
      <c r="AF63" s="105">
        <f t="shared" ref="AF63" si="184">AE63+AF64</f>
        <v>8110</v>
      </c>
      <c r="AG63" s="105">
        <f t="shared" ref="AG63" si="185">AF63+AG64</f>
        <v>8150</v>
      </c>
      <c r="AH63" s="105">
        <f t="shared" ref="AH63" si="186">AG63+AH64</f>
        <v>8190</v>
      </c>
      <c r="AI63" s="105">
        <f t="shared" ref="AI63" si="187">AH63+AI64</f>
        <v>8230</v>
      </c>
      <c r="AJ63" s="105">
        <f t="shared" ref="AJ63" si="188">AI63+AJ64</f>
        <v>8270</v>
      </c>
      <c r="AK63" s="105">
        <f t="shared" ref="AK63" si="189">AJ63+AK64</f>
        <v>8310</v>
      </c>
      <c r="AL63" s="105">
        <f t="shared" ref="AL63" si="190">AK63+AL64</f>
        <v>8350</v>
      </c>
      <c r="AM63" s="105">
        <f t="shared" ref="AM63" si="191">AL63+AM64</f>
        <v>8390</v>
      </c>
      <c r="AO63" s="98">
        <f>SUM(AB63:AD63)</f>
        <v>23960</v>
      </c>
      <c r="AP63" s="98">
        <f>SUM(AE63:AG63)</f>
        <v>24330</v>
      </c>
      <c r="AQ63" s="98">
        <f>SUM(AH63:AJ63)</f>
        <v>24690</v>
      </c>
      <c r="AR63" s="98">
        <f>SUM(AK63:AM63)</f>
        <v>25050</v>
      </c>
      <c r="AS63" s="98"/>
      <c r="AT63" s="98">
        <f>SUM(AB63:AM63)</f>
        <v>98030</v>
      </c>
      <c r="AW63" s="116">
        <f>AM63+AW64</f>
        <v>8430</v>
      </c>
      <c r="AX63" s="117">
        <f>AW63+AX64</f>
        <v>8470</v>
      </c>
      <c r="AY63" s="117">
        <f t="shared" ref="AY63" si="192">AX63+AY64</f>
        <v>8510</v>
      </c>
      <c r="AZ63" s="117">
        <f t="shared" ref="AZ63" si="193">AY63+AZ64</f>
        <v>8550</v>
      </c>
      <c r="BA63" s="117">
        <f t="shared" ref="BA63" si="194">AZ63+BA64</f>
        <v>8590</v>
      </c>
      <c r="BB63" s="117">
        <f t="shared" ref="BB63" si="195">BA63+BB64</f>
        <v>8630</v>
      </c>
      <c r="BC63" s="117">
        <f t="shared" ref="BC63" si="196">BB63+BC64</f>
        <v>8670</v>
      </c>
      <c r="BD63" s="117">
        <f t="shared" ref="BD63" si="197">BC63+BD64</f>
        <v>8710</v>
      </c>
      <c r="BE63" s="117">
        <f t="shared" ref="BE63" si="198">BD63+BE64</f>
        <v>8750</v>
      </c>
      <c r="BF63" s="117">
        <f t="shared" ref="BF63" si="199">BE63+BF64</f>
        <v>8790</v>
      </c>
      <c r="BG63" s="117">
        <f t="shared" ref="BG63" si="200">BF63+BG64</f>
        <v>8830</v>
      </c>
      <c r="BH63" s="117">
        <f t="shared" ref="BH63" si="201">BG63+BH64</f>
        <v>8870</v>
      </c>
      <c r="BJ63" s="98">
        <f>SUM(AW63:AY63)</f>
        <v>25410</v>
      </c>
      <c r="BK63" s="98">
        <f>SUM(AZ63:BB63)</f>
        <v>25770</v>
      </c>
      <c r="BL63" s="98">
        <f>SUM(BC63:BE63)</f>
        <v>26130</v>
      </c>
      <c r="BM63" s="98">
        <f>SUM(BF63:BH63)</f>
        <v>26490</v>
      </c>
      <c r="BN63" s="98"/>
      <c r="BO63" s="98">
        <f>SUM(AW63:BH63)</f>
        <v>103800</v>
      </c>
    </row>
    <row r="64" spans="3:67" ht="18" customHeight="1" x14ac:dyDescent="0.25">
      <c r="C64" s="114"/>
      <c r="D64" s="114"/>
      <c r="E64" s="118" t="s">
        <v>6</v>
      </c>
      <c r="G64" s="97"/>
      <c r="H64" s="97">
        <f>H63-G63</f>
        <v>10</v>
      </c>
      <c r="I64" s="97">
        <f t="shared" ref="I64" si="202">I63-H63</f>
        <v>20</v>
      </c>
      <c r="J64" s="97">
        <f t="shared" ref="J64" si="203">J63-I63</f>
        <v>50</v>
      </c>
      <c r="K64" s="97">
        <f t="shared" ref="K64" si="204">K63-J63</f>
        <v>10</v>
      </c>
      <c r="L64" s="97">
        <f t="shared" ref="L64" si="205">L63-K63</f>
        <v>50</v>
      </c>
      <c r="M64" s="97">
        <f t="shared" ref="M64" si="206">M63-L63</f>
        <v>30</v>
      </c>
      <c r="N64" s="97">
        <f t="shared" ref="N64" si="207">N63-M63</f>
        <v>40</v>
      </c>
      <c r="O64" s="97">
        <f t="shared" ref="O64" si="208">O63-N63</f>
        <v>30</v>
      </c>
      <c r="P64" s="97">
        <f t="shared" ref="P64" si="209">P63-O63</f>
        <v>10</v>
      </c>
      <c r="Q64" s="97">
        <f t="shared" ref="Q64" si="210">Q63-P63</f>
        <v>40</v>
      </c>
      <c r="R64" s="97">
        <f t="shared" ref="R64" si="211">R63-Q63</f>
        <v>30</v>
      </c>
      <c r="T64" s="98"/>
      <c r="U64" s="98"/>
      <c r="V64" s="98"/>
      <c r="W64" s="98"/>
      <c r="X64" s="98"/>
      <c r="Y64" s="98"/>
      <c r="AB64" s="127">
        <f>AB63-R63</f>
        <v>40</v>
      </c>
      <c r="AC64" s="97">
        <f t="shared" ref="AC64" si="212">AC63-AB63</f>
        <v>50</v>
      </c>
      <c r="AD64" s="97">
        <f t="shared" ref="AD64" si="213">AD63-AC63</f>
        <v>40</v>
      </c>
      <c r="AE64" s="119">
        <v>40</v>
      </c>
      <c r="AF64" s="119">
        <v>40</v>
      </c>
      <c r="AG64" s="119">
        <v>40</v>
      </c>
      <c r="AH64" s="119">
        <v>40</v>
      </c>
      <c r="AI64" s="119">
        <v>40</v>
      </c>
      <c r="AJ64" s="119">
        <v>40</v>
      </c>
      <c r="AK64" s="119">
        <v>40</v>
      </c>
      <c r="AL64" s="119">
        <v>40</v>
      </c>
      <c r="AM64" s="119">
        <v>40</v>
      </c>
      <c r="AO64" s="98"/>
      <c r="AP64" s="98"/>
      <c r="AQ64" s="98"/>
      <c r="AR64" s="98"/>
      <c r="AS64" s="98"/>
      <c r="AT64" s="98"/>
      <c r="AW64" s="119">
        <v>40</v>
      </c>
      <c r="AX64" s="119">
        <v>40</v>
      </c>
      <c r="AY64" s="119">
        <v>40</v>
      </c>
      <c r="AZ64" s="119">
        <v>40</v>
      </c>
      <c r="BA64" s="119">
        <v>40</v>
      </c>
      <c r="BB64" s="119">
        <v>40</v>
      </c>
      <c r="BC64" s="119">
        <v>40</v>
      </c>
      <c r="BD64" s="119">
        <v>40</v>
      </c>
      <c r="BE64" s="119">
        <v>40</v>
      </c>
      <c r="BF64" s="119">
        <v>40</v>
      </c>
      <c r="BG64" s="119">
        <v>40</v>
      </c>
      <c r="BH64" s="119">
        <v>40</v>
      </c>
      <c r="BJ64" s="98"/>
      <c r="BK64" s="98"/>
      <c r="BL64" s="98"/>
      <c r="BM64" s="98"/>
      <c r="BN64" s="98"/>
      <c r="BO64" s="98"/>
    </row>
    <row r="65" spans="2:67" s="120" customFormat="1" ht="18" customHeight="1" x14ac:dyDescent="0.25">
      <c r="C65" s="121"/>
      <c r="D65" s="121"/>
      <c r="E65" s="121" t="s">
        <v>5</v>
      </c>
      <c r="AB65" s="123">
        <f>(AB63/G63)-1</f>
        <v>4.7493403693931402E-2</v>
      </c>
      <c r="AC65" s="123">
        <f t="shared" ref="AC65" si="214">(AC63/H63)-1</f>
        <v>5.2700922266139649E-2</v>
      </c>
      <c r="AD65" s="123">
        <f t="shared" ref="AD65" si="215">(AD63/I63)-1</f>
        <v>5.5190538764783081E-2</v>
      </c>
      <c r="AE65" s="123">
        <f t="shared" ref="AE65" si="216">(AE63/J63)-1</f>
        <v>5.3524804177545793E-2</v>
      </c>
      <c r="AF65" s="123">
        <f t="shared" ref="AF65" si="217">(AF63/K63)-1</f>
        <v>5.7366362451108266E-2</v>
      </c>
      <c r="AG65" s="123">
        <f t="shared" ref="AG65" si="218">(AG63/L63)-1</f>
        <v>5.569948186528495E-2</v>
      </c>
      <c r="AH65" s="123">
        <f t="shared" ref="AH65" si="219">(AH63/M63)-1</f>
        <v>5.6774193548387197E-2</v>
      </c>
      <c r="AI65" s="123">
        <f t="shared" ref="AI65" si="220">(AI63/N63)-1</f>
        <v>5.6482670089858855E-2</v>
      </c>
      <c r="AJ65" s="123">
        <f t="shared" ref="AJ65" si="221">(AJ63/O63)-1</f>
        <v>5.7544757033248128E-2</v>
      </c>
      <c r="AK65" s="123">
        <f t="shared" ref="AK65" si="222">(AK63/P63)-1</f>
        <v>6.1302681992337238E-2</v>
      </c>
      <c r="AL65" s="123">
        <f t="shared" ref="AL65" si="223">(AL63/Q63)-1</f>
        <v>6.099110546378661E-2</v>
      </c>
      <c r="AM65" s="123">
        <f t="shared" ref="AM65" si="224">(AM63/R63)-1</f>
        <v>6.2025316455696311E-2</v>
      </c>
      <c r="AN65" s="123"/>
      <c r="AO65" s="123">
        <f t="shared" ref="AO65:AR65" si="225">(AO63/T63)-1</f>
        <v>5.1799824407374961E-2</v>
      </c>
      <c r="AP65" s="123">
        <f t="shared" si="225"/>
        <v>5.5531453362255956E-2</v>
      </c>
      <c r="AQ65" s="123">
        <f t="shared" si="225"/>
        <v>5.6934931506849251E-2</v>
      </c>
      <c r="AR65" s="123">
        <f t="shared" si="225"/>
        <v>6.1440677966101642E-2</v>
      </c>
      <c r="AS65" s="123"/>
      <c r="AT65" s="123">
        <f t="shared" ref="AT65" si="226">(AT63/Y63)-1</f>
        <v>5.6471602543377575E-2</v>
      </c>
      <c r="AW65" s="122">
        <f t="shared" ref="AW65" si="227">(AW63/AB63)-1</f>
        <v>6.1712846347607098E-2</v>
      </c>
      <c r="AX65" s="122">
        <f t="shared" ref="AX65" si="228">(AX63/AC63)-1</f>
        <v>6.0075093867334228E-2</v>
      </c>
      <c r="AY65" s="122">
        <f t="shared" ref="AY65" si="229">(AY63/AD63)-1</f>
        <v>5.9775840597758423E-2</v>
      </c>
      <c r="AZ65" s="122">
        <f t="shared" ref="AZ65" si="230">(AZ63/AE63)-1</f>
        <v>5.9479553903345694E-2</v>
      </c>
      <c r="BA65" s="122">
        <f t="shared" ref="BA65" si="231">(BA63/AF63)-1</f>
        <v>5.9186189889025798E-2</v>
      </c>
      <c r="BB65" s="122">
        <f t="shared" ref="BB65" si="232">(BB63/AG63)-1</f>
        <v>5.8895705521472497E-2</v>
      </c>
      <c r="BC65" s="122">
        <f t="shared" ref="BC65" si="233">(BC63/AH63)-1</f>
        <v>5.8608058608058622E-2</v>
      </c>
      <c r="BD65" s="122">
        <f t="shared" ref="BD65" si="234">(BD63/AI63)-1</f>
        <v>5.8323207776427743E-2</v>
      </c>
      <c r="BE65" s="122">
        <f t="shared" ref="BE65" si="235">(BE63/AJ63)-1</f>
        <v>5.8041112454655375E-2</v>
      </c>
      <c r="BF65" s="122">
        <f t="shared" ref="BF65" si="236">(BF63/AK63)-1</f>
        <v>5.7761732851985492E-2</v>
      </c>
      <c r="BG65" s="122">
        <f t="shared" ref="BG65" si="237">(BG63/AL63)-1</f>
        <v>5.7485029940119725E-2</v>
      </c>
      <c r="BH65" s="122">
        <f t="shared" ref="BH65" si="238">(BH63/AM63)-1</f>
        <v>5.7210965435041672E-2</v>
      </c>
      <c r="BJ65" s="123">
        <f t="shared" ref="BJ65:BM65" si="239">(BJ63/AO63)-1</f>
        <v>6.0517529215359023E-2</v>
      </c>
      <c r="BK65" s="123">
        <f t="shared" si="239"/>
        <v>5.9186189889025798E-2</v>
      </c>
      <c r="BL65" s="123">
        <f t="shared" si="239"/>
        <v>5.8323207776427743E-2</v>
      </c>
      <c r="BM65" s="123">
        <f t="shared" si="239"/>
        <v>5.7485029940119725E-2</v>
      </c>
      <c r="BN65" s="123"/>
      <c r="BO65" s="123">
        <f t="shared" ref="BO65" si="240">(BO63/AT63)-1</f>
        <v>5.8859532796082803E-2</v>
      </c>
    </row>
    <row r="66" spans="2:67" ht="18" customHeight="1" x14ac:dyDescent="0.25">
      <c r="C66" s="114"/>
      <c r="D66" s="114" t="s">
        <v>244</v>
      </c>
      <c r="E66" s="114"/>
      <c r="G66" s="123">
        <f>G68/G63</f>
        <v>0.60949868073878632</v>
      </c>
      <c r="H66" s="123">
        <f t="shared" ref="H66:R66" si="241">H68/H63</f>
        <v>0.60606060606060608</v>
      </c>
      <c r="I66" s="123">
        <f t="shared" si="241"/>
        <v>0.60315374507227337</v>
      </c>
      <c r="J66" s="123">
        <f t="shared" si="241"/>
        <v>0.60574412532637079</v>
      </c>
      <c r="K66" s="123">
        <f t="shared" si="241"/>
        <v>0.60495436766623212</v>
      </c>
      <c r="L66" s="123">
        <f t="shared" si="241"/>
        <v>0.59585492227979275</v>
      </c>
      <c r="M66" s="123">
        <f t="shared" si="241"/>
        <v>0.60774193548387101</v>
      </c>
      <c r="N66" s="123">
        <f t="shared" si="241"/>
        <v>0.59178433889602056</v>
      </c>
      <c r="O66" s="123">
        <f t="shared" si="241"/>
        <v>0.59207161125319696</v>
      </c>
      <c r="P66" s="123">
        <f t="shared" si="241"/>
        <v>0.59642401021711366</v>
      </c>
      <c r="Q66" s="123">
        <f t="shared" si="241"/>
        <v>0.59720457433290974</v>
      </c>
      <c r="R66" s="123">
        <f t="shared" si="241"/>
        <v>0.59746835443037971</v>
      </c>
      <c r="T66" s="124">
        <f>T68/T63</f>
        <v>0.60623353819139592</v>
      </c>
      <c r="U66" s="124">
        <f t="shared" ref="U66:W66" si="242">U68/U63</f>
        <v>0.60216919739696317</v>
      </c>
      <c r="V66" s="124">
        <f t="shared" si="242"/>
        <v>0.59717465753424659</v>
      </c>
      <c r="W66" s="124">
        <f t="shared" si="242"/>
        <v>0.5970338983050848</v>
      </c>
      <c r="X66" s="124"/>
      <c r="Y66" s="124">
        <f t="shared" ref="Y66" si="243">Y68/Y63</f>
        <v>0.60060351330962392</v>
      </c>
      <c r="AB66" s="124">
        <f t="shared" ref="AB66:AD66" si="244">AB68/AB63</f>
        <v>0.60201511335012592</v>
      </c>
      <c r="AC66" s="124">
        <f t="shared" si="244"/>
        <v>0.60325406758448064</v>
      </c>
      <c r="AD66" s="124">
        <f t="shared" si="244"/>
        <v>0.59900373599003731</v>
      </c>
      <c r="AE66" s="125">
        <v>0.6</v>
      </c>
      <c r="AF66" s="125">
        <v>0.59499999999999997</v>
      </c>
      <c r="AG66" s="125">
        <v>0.59</v>
      </c>
      <c r="AH66" s="125">
        <v>0.58499999999999996</v>
      </c>
      <c r="AI66" s="125">
        <v>0.57999999999999996</v>
      </c>
      <c r="AJ66" s="125">
        <v>0.57499999999999996</v>
      </c>
      <c r="AK66" s="125">
        <v>0.56999999999999995</v>
      </c>
      <c r="AL66" s="125">
        <v>0.56499999999999995</v>
      </c>
      <c r="AM66" s="125">
        <v>0.55999999999999994</v>
      </c>
      <c r="AO66" s="124">
        <f>AO68/AO63</f>
        <v>0.60141903171953259</v>
      </c>
      <c r="AP66" s="124">
        <f t="shared" ref="AP66:AR66" si="245">AP68/AP63</f>
        <v>0.59515002055076038</v>
      </c>
      <c r="AQ66" s="124">
        <f t="shared" si="245"/>
        <v>0.5799918995544755</v>
      </c>
      <c r="AR66" s="124">
        <f t="shared" si="245"/>
        <v>0.56526946107784426</v>
      </c>
      <c r="AS66" s="124"/>
      <c r="AT66" s="124">
        <f t="shared" ref="AT66" si="246">AT68/AT63</f>
        <v>0.58522901152708351</v>
      </c>
      <c r="AW66" s="125">
        <v>0.56000000000000005</v>
      </c>
      <c r="AX66" s="125">
        <v>0.56000000000000005</v>
      </c>
      <c r="AY66" s="125">
        <v>0.56000000000000005</v>
      </c>
      <c r="AZ66" s="125">
        <v>0.56000000000000005</v>
      </c>
      <c r="BA66" s="125">
        <v>0.56000000000000005</v>
      </c>
      <c r="BB66" s="125">
        <v>0.56000000000000005</v>
      </c>
      <c r="BC66" s="125">
        <v>0.56000000000000005</v>
      </c>
      <c r="BD66" s="125">
        <v>0.56000000000000005</v>
      </c>
      <c r="BE66" s="125">
        <v>0.56000000000000005</v>
      </c>
      <c r="BF66" s="125">
        <v>0.56000000000000005</v>
      </c>
      <c r="BG66" s="125">
        <v>0.56000000000000005</v>
      </c>
      <c r="BH66" s="125">
        <v>0.56000000000000005</v>
      </c>
      <c r="BJ66" s="124">
        <f>BJ68/BJ63</f>
        <v>0.56001574183392366</v>
      </c>
      <c r="BK66" s="124">
        <f t="shared" ref="BK66:BM66" si="247">BK68/BK63</f>
        <v>0.55995343422584398</v>
      </c>
      <c r="BL66" s="124">
        <f t="shared" si="247"/>
        <v>0.56027554535017221</v>
      </c>
      <c r="BM66" s="124">
        <f t="shared" si="247"/>
        <v>0.55983389958474894</v>
      </c>
      <c r="BN66" s="124"/>
      <c r="BO66" s="124">
        <f t="shared" ref="BO66" si="248">BO68/BO63</f>
        <v>0.56001926782273603</v>
      </c>
    </row>
    <row r="67" spans="2:67" ht="18" customHeight="1" x14ac:dyDescent="0.25">
      <c r="C67" s="114"/>
      <c r="D67" s="114"/>
      <c r="E67" s="118" t="s">
        <v>6</v>
      </c>
      <c r="H67" s="124">
        <f>H66-G66</f>
        <v>-3.4380746781802474E-3</v>
      </c>
      <c r="I67" s="124">
        <f t="shared" ref="I67" si="249">I66-H66</f>
        <v>-2.9068609883327046E-3</v>
      </c>
      <c r="J67" s="124">
        <f t="shared" ref="J67" si="250">J66-I66</f>
        <v>2.590380254097413E-3</v>
      </c>
      <c r="K67" s="124">
        <f t="shared" ref="K67" si="251">K66-J66</f>
        <v>-7.8975766013866799E-4</v>
      </c>
      <c r="L67" s="124">
        <f t="shared" ref="L67" si="252">L66-K66</f>
        <v>-9.0994453864393643E-3</v>
      </c>
      <c r="M67" s="124">
        <f t="shared" ref="M67" si="253">M66-L66</f>
        <v>1.1887013204078256E-2</v>
      </c>
      <c r="N67" s="124">
        <f t="shared" ref="N67" si="254">N66-M66</f>
        <v>-1.5957596587850453E-2</v>
      </c>
      <c r="O67" s="124">
        <f t="shared" ref="O67" si="255">O66-N66</f>
        <v>2.8727235717640465E-4</v>
      </c>
      <c r="P67" s="124">
        <f t="shared" ref="P67" si="256">P66-O66</f>
        <v>4.3523989639167038E-3</v>
      </c>
      <c r="Q67" s="124">
        <f t="shared" ref="Q67" si="257">Q66-P66</f>
        <v>7.8056411579607854E-4</v>
      </c>
      <c r="R67" s="124">
        <f t="shared" ref="R67" si="258">R66-Q66</f>
        <v>2.6378009746996778E-4</v>
      </c>
      <c r="AB67" s="126">
        <f>AB66-R66</f>
        <v>4.5467589197462077E-3</v>
      </c>
      <c r="AC67" s="124">
        <f>AC66-AB66</f>
        <v>1.2389542343547166E-3</v>
      </c>
      <c r="AD67" s="124">
        <f t="shared" ref="AD67" si="259">AD66-AC66</f>
        <v>-4.250331594443324E-3</v>
      </c>
      <c r="AE67" s="124">
        <f t="shared" ref="AE67" si="260">AE66-AD66</f>
        <v>9.9626400996266629E-4</v>
      </c>
      <c r="AF67" s="124">
        <f t="shared" ref="AF67" si="261">AF66-AE66</f>
        <v>-5.0000000000000044E-3</v>
      </c>
      <c r="AG67" s="124">
        <f t="shared" ref="AG67" si="262">AG66-AF66</f>
        <v>-5.0000000000000044E-3</v>
      </c>
      <c r="AH67" s="124">
        <f t="shared" ref="AH67" si="263">AH66-AG66</f>
        <v>-5.0000000000000044E-3</v>
      </c>
      <c r="AI67" s="124">
        <f t="shared" ref="AI67" si="264">AI66-AH66</f>
        <v>-5.0000000000000044E-3</v>
      </c>
      <c r="AJ67" s="124">
        <f t="shared" ref="AJ67" si="265">AJ66-AI66</f>
        <v>-5.0000000000000044E-3</v>
      </c>
      <c r="AK67" s="124">
        <f t="shared" ref="AK67" si="266">AK66-AJ66</f>
        <v>-5.0000000000000044E-3</v>
      </c>
      <c r="AL67" s="124">
        <f t="shared" ref="AL67" si="267">AL66-AK66</f>
        <v>-5.0000000000000044E-3</v>
      </c>
      <c r="AM67" s="124">
        <f t="shared" ref="AM67" si="268">AM66-AL66</f>
        <v>-5.0000000000000044E-3</v>
      </c>
      <c r="AW67" s="126">
        <f>AW66-AM66</f>
        <v>0</v>
      </c>
      <c r="AX67" s="124">
        <f>AX66-AW66</f>
        <v>0</v>
      </c>
      <c r="AY67" s="124">
        <f t="shared" ref="AY67" si="269">AY66-AX66</f>
        <v>0</v>
      </c>
      <c r="AZ67" s="124">
        <f t="shared" ref="AZ67" si="270">AZ66-AY66</f>
        <v>0</v>
      </c>
      <c r="BA67" s="124">
        <f t="shared" ref="BA67" si="271">BA66-AZ66</f>
        <v>0</v>
      </c>
      <c r="BB67" s="124">
        <f t="shared" ref="BB67" si="272">BB66-BA66</f>
        <v>0</v>
      </c>
      <c r="BC67" s="124">
        <f t="shared" ref="BC67" si="273">BC66-BB66</f>
        <v>0</v>
      </c>
      <c r="BD67" s="124">
        <f t="shared" ref="BD67" si="274">BD66-BC66</f>
        <v>0</v>
      </c>
      <c r="BE67" s="124">
        <f t="shared" ref="BE67" si="275">BE66-BD66</f>
        <v>0</v>
      </c>
      <c r="BF67" s="124">
        <f t="shared" ref="BF67" si="276">BF66-BE66</f>
        <v>0</v>
      </c>
      <c r="BG67" s="124">
        <f t="shared" ref="BG67" si="277">BG66-BF66</f>
        <v>0</v>
      </c>
      <c r="BH67" s="124">
        <f t="shared" ref="BH67" si="278">BH66-BG66</f>
        <v>0</v>
      </c>
    </row>
    <row r="68" spans="2:67" ht="18" customHeight="1" x14ac:dyDescent="0.25">
      <c r="C68" s="114"/>
      <c r="D68" s="114" t="s">
        <v>37</v>
      </c>
      <c r="E68" s="114"/>
      <c r="G68" s="115">
        <v>4620</v>
      </c>
      <c r="H68" s="115">
        <v>4600</v>
      </c>
      <c r="I68" s="115">
        <v>4590</v>
      </c>
      <c r="J68" s="115">
        <v>4640</v>
      </c>
      <c r="K68" s="115">
        <v>4640</v>
      </c>
      <c r="L68" s="115">
        <v>4600</v>
      </c>
      <c r="M68" s="115">
        <v>4710</v>
      </c>
      <c r="N68" s="115">
        <v>4610</v>
      </c>
      <c r="O68" s="115">
        <v>4630</v>
      </c>
      <c r="P68" s="115">
        <v>4670</v>
      </c>
      <c r="Q68" s="115">
        <v>4700</v>
      </c>
      <c r="R68" s="115">
        <v>4720</v>
      </c>
      <c r="T68" s="98">
        <f>SUM(G68:I68)</f>
        <v>13810</v>
      </c>
      <c r="U68" s="98">
        <f>SUM(J68:L68)</f>
        <v>13880</v>
      </c>
      <c r="V68" s="98">
        <f>SUM(M68:O68)</f>
        <v>13950</v>
      </c>
      <c r="W68" s="98">
        <f>SUM(P68:R68)</f>
        <v>14090</v>
      </c>
      <c r="X68" s="98"/>
      <c r="Y68" s="98">
        <f>SUM(G68:R68)</f>
        <v>55730</v>
      </c>
      <c r="AB68" s="115">
        <v>4780</v>
      </c>
      <c r="AC68" s="115">
        <v>4820</v>
      </c>
      <c r="AD68" s="115">
        <v>4810</v>
      </c>
      <c r="AE68" s="98">
        <f t="shared" ref="AE68:AM68" si="279">MROUND(AE63*AE66,10)</f>
        <v>4840</v>
      </c>
      <c r="AF68" s="98">
        <f t="shared" si="279"/>
        <v>4830</v>
      </c>
      <c r="AG68" s="98">
        <f t="shared" si="279"/>
        <v>4810</v>
      </c>
      <c r="AH68" s="98">
        <f t="shared" si="279"/>
        <v>4790</v>
      </c>
      <c r="AI68" s="98">
        <f t="shared" si="279"/>
        <v>4770</v>
      </c>
      <c r="AJ68" s="98">
        <f t="shared" si="279"/>
        <v>4760</v>
      </c>
      <c r="AK68" s="98">
        <f t="shared" si="279"/>
        <v>4740</v>
      </c>
      <c r="AL68" s="98">
        <f t="shared" si="279"/>
        <v>4720</v>
      </c>
      <c r="AM68" s="98">
        <f t="shared" si="279"/>
        <v>4700</v>
      </c>
      <c r="AO68" s="98">
        <f>SUM(AB68:AD68)</f>
        <v>14410</v>
      </c>
      <c r="AP68" s="98">
        <f>SUM(AE68:AG68)</f>
        <v>14480</v>
      </c>
      <c r="AQ68" s="98">
        <f>SUM(AH68:AJ68)</f>
        <v>14320</v>
      </c>
      <c r="AR68" s="98">
        <f>SUM(AK68:AM68)</f>
        <v>14160</v>
      </c>
      <c r="AS68" s="98"/>
      <c r="AT68" s="98">
        <f>SUM(AB68:AM68)</f>
        <v>57370</v>
      </c>
      <c r="AW68" s="98">
        <f>MROUND(AW63*AW66,10)</f>
        <v>4720</v>
      </c>
      <c r="AX68" s="98">
        <f t="shared" ref="AX68:BH68" si="280">MROUND(AX63*AX66,10)</f>
        <v>4740</v>
      </c>
      <c r="AY68" s="98">
        <f t="shared" si="280"/>
        <v>4770</v>
      </c>
      <c r="AZ68" s="98">
        <f t="shared" si="280"/>
        <v>4790</v>
      </c>
      <c r="BA68" s="98">
        <f t="shared" si="280"/>
        <v>4810</v>
      </c>
      <c r="BB68" s="98">
        <f t="shared" si="280"/>
        <v>4830</v>
      </c>
      <c r="BC68" s="98">
        <f t="shared" si="280"/>
        <v>4860</v>
      </c>
      <c r="BD68" s="98">
        <f t="shared" si="280"/>
        <v>4880</v>
      </c>
      <c r="BE68" s="98">
        <f t="shared" si="280"/>
        <v>4900</v>
      </c>
      <c r="BF68" s="98">
        <f t="shared" si="280"/>
        <v>4920</v>
      </c>
      <c r="BG68" s="98">
        <f t="shared" si="280"/>
        <v>4940</v>
      </c>
      <c r="BH68" s="98">
        <f t="shared" si="280"/>
        <v>4970</v>
      </c>
      <c r="BJ68" s="98">
        <f>SUM(AW68:AY68)</f>
        <v>14230</v>
      </c>
      <c r="BK68" s="98">
        <f>SUM(AZ68:BB68)</f>
        <v>14430</v>
      </c>
      <c r="BL68" s="98">
        <f>SUM(BC68:BE68)</f>
        <v>14640</v>
      </c>
      <c r="BM68" s="98">
        <f>SUM(BF68:BH68)</f>
        <v>14830</v>
      </c>
      <c r="BN68" s="98"/>
      <c r="BO68" s="98">
        <f>SUM(AW68:BH68)</f>
        <v>58130</v>
      </c>
    </row>
    <row r="69" spans="2:67" ht="18" customHeight="1" x14ac:dyDescent="0.25">
      <c r="C69" s="114"/>
      <c r="D69" s="114"/>
      <c r="E69" s="118" t="s">
        <v>5</v>
      </c>
      <c r="G69" s="124"/>
      <c r="H69" s="124"/>
      <c r="I69" s="124"/>
      <c r="J69" s="124"/>
      <c r="K69" s="124"/>
      <c r="L69" s="124"/>
      <c r="M69" s="124"/>
      <c r="N69" s="124"/>
      <c r="O69" s="124"/>
      <c r="P69" s="124"/>
      <c r="Q69" s="124"/>
      <c r="R69" s="124"/>
      <c r="T69" s="124"/>
      <c r="U69" s="124"/>
      <c r="V69" s="124"/>
      <c r="W69" s="124"/>
      <c r="Y69" s="124"/>
      <c r="AB69" s="123">
        <f>(AB68/G68)-1</f>
        <v>3.463203463203457E-2</v>
      </c>
      <c r="AC69" s="123">
        <f t="shared" ref="AC69" si="281">(AC68/H68)-1</f>
        <v>4.7826086956521685E-2</v>
      </c>
      <c r="AD69" s="123">
        <f t="shared" ref="AD69" si="282">(AD68/I68)-1</f>
        <v>4.7930283224400849E-2</v>
      </c>
      <c r="AE69" s="123">
        <f t="shared" ref="AE69" si="283">(AE68/J68)-1</f>
        <v>4.31034482758621E-2</v>
      </c>
      <c r="AF69" s="123">
        <f t="shared" ref="AF69" si="284">(AF68/K68)-1</f>
        <v>4.094827586206895E-2</v>
      </c>
      <c r="AG69" s="123">
        <f t="shared" ref="AG69" si="285">(AG68/L68)-1</f>
        <v>4.5652173913043548E-2</v>
      </c>
      <c r="AH69" s="123">
        <f t="shared" ref="AH69" si="286">(AH68/M68)-1</f>
        <v>1.6985138004246281E-2</v>
      </c>
      <c r="AI69" s="123">
        <f t="shared" ref="AI69" si="287">(AI68/N68)-1</f>
        <v>3.4707158351410028E-2</v>
      </c>
      <c r="AJ69" s="123">
        <f t="shared" ref="AJ69" si="288">(AJ68/O68)-1</f>
        <v>2.8077753779697678E-2</v>
      </c>
      <c r="AK69" s="123">
        <f t="shared" ref="AK69" si="289">(AK68/P68)-1</f>
        <v>1.4989293361884259E-2</v>
      </c>
      <c r="AL69" s="123">
        <f t="shared" ref="AL69" si="290">(AL68/Q68)-1</f>
        <v>4.2553191489360653E-3</v>
      </c>
      <c r="AM69" s="123">
        <f t="shared" ref="AM69" si="291">(AM68/R68)-1</f>
        <v>-4.237288135593209E-3</v>
      </c>
      <c r="AN69" s="123"/>
      <c r="AO69" s="123">
        <f t="shared" ref="AO69:AR69" si="292">(AO68/T68)-1</f>
        <v>4.344677769732086E-2</v>
      </c>
      <c r="AP69" s="123">
        <f t="shared" si="292"/>
        <v>4.3227665706051965E-2</v>
      </c>
      <c r="AQ69" s="123">
        <f t="shared" si="292"/>
        <v>2.6523297491039433E-2</v>
      </c>
      <c r="AR69" s="123">
        <f t="shared" si="292"/>
        <v>4.968062455642297E-3</v>
      </c>
      <c r="AS69" s="123"/>
      <c r="AT69" s="123">
        <f t="shared" ref="AT69" si="293">(AT68/Y68)-1</f>
        <v>2.9427597344338752E-2</v>
      </c>
      <c r="AW69" s="124">
        <f>(AW68/AB68)-1</f>
        <v>-1.2552301255230103E-2</v>
      </c>
      <c r="AX69" s="124">
        <f t="shared" ref="AX69" si="294">(AX68/AC68)-1</f>
        <v>-1.6597510373444035E-2</v>
      </c>
      <c r="AY69" s="124">
        <f t="shared" ref="AY69" si="295">(AY68/AD68)-1</f>
        <v>-8.3160083160083165E-3</v>
      </c>
      <c r="AZ69" s="124">
        <f t="shared" ref="AZ69" si="296">(AZ68/AE68)-1</f>
        <v>-1.0330578512396715E-2</v>
      </c>
      <c r="BA69" s="124">
        <f t="shared" ref="BA69" si="297">(BA68/AF68)-1</f>
        <v>-4.1407867494823725E-3</v>
      </c>
      <c r="BB69" s="124">
        <f t="shared" ref="BB69" si="298">(BB68/AG68)-1</f>
        <v>4.1580041580040472E-3</v>
      </c>
      <c r="BC69" s="124">
        <f t="shared" ref="BC69" si="299">(BC68/AH68)-1</f>
        <v>1.4613778705636848E-2</v>
      </c>
      <c r="BD69" s="124">
        <f t="shared" ref="BD69" si="300">(BD68/AI68)-1</f>
        <v>2.3060796645702375E-2</v>
      </c>
      <c r="BE69" s="124">
        <f t="shared" ref="BE69" si="301">(BE68/AJ68)-1</f>
        <v>2.9411764705882248E-2</v>
      </c>
      <c r="BF69" s="124">
        <f t="shared" ref="BF69" si="302">(BF68/AK68)-1</f>
        <v>3.7974683544303778E-2</v>
      </c>
      <c r="BG69" s="124">
        <f t="shared" ref="BG69" si="303">(BG68/AL68)-1</f>
        <v>4.6610169491525522E-2</v>
      </c>
      <c r="BH69" s="124">
        <f t="shared" ref="BH69" si="304">(BH68/AM68)-1</f>
        <v>5.7446808510638325E-2</v>
      </c>
      <c r="BJ69" s="123">
        <f t="shared" ref="BJ69:BM69" si="305">(BJ68/AO68)-1</f>
        <v>-1.2491325468424685E-2</v>
      </c>
      <c r="BK69" s="123">
        <f t="shared" si="305"/>
        <v>-3.4530386740331265E-3</v>
      </c>
      <c r="BL69" s="123">
        <f t="shared" si="305"/>
        <v>2.2346368715083775E-2</v>
      </c>
      <c r="BM69" s="123">
        <f t="shared" si="305"/>
        <v>4.7316384180790871E-2</v>
      </c>
      <c r="BN69" s="123"/>
      <c r="BO69" s="123">
        <f t="shared" ref="BO69" si="306">(BO68/AT68)-1</f>
        <v>1.3247341816280178E-2</v>
      </c>
    </row>
    <row r="70" spans="2:67" ht="18" customHeight="1" x14ac:dyDescent="0.25">
      <c r="C70" s="114"/>
      <c r="D70" s="114"/>
      <c r="E70" s="114"/>
    </row>
    <row r="71" spans="2:67" ht="18" customHeight="1" x14ac:dyDescent="0.25">
      <c r="C71" s="114"/>
      <c r="D71" s="114"/>
      <c r="E71" s="114"/>
    </row>
    <row r="72" spans="2:67" ht="18" customHeight="1" x14ac:dyDescent="0.25">
      <c r="B72" s="141" t="s">
        <v>258</v>
      </c>
      <c r="C72" s="114"/>
      <c r="D72" s="114"/>
      <c r="E72" s="114"/>
    </row>
    <row r="73" spans="2:67" ht="18" customHeight="1" x14ac:dyDescent="0.25">
      <c r="C73" s="113" t="str">
        <f>$D$29</f>
        <v>Budget Price Projections</v>
      </c>
      <c r="D73" s="114"/>
      <c r="E73" s="114"/>
    </row>
    <row r="74" spans="2:67" ht="18" customHeight="1" x14ac:dyDescent="0.25">
      <c r="C74" s="114"/>
      <c r="D74" s="114" t="s">
        <v>245</v>
      </c>
      <c r="E74" s="114"/>
      <c r="G74" s="128">
        <f>G77*1000/G$7</f>
        <v>524.16999999999996</v>
      </c>
      <c r="H74" s="128">
        <f t="shared" ref="H74:Y74" si="307">H77*1000/H$7</f>
        <v>524.41</v>
      </c>
      <c r="I74" s="128">
        <f t="shared" si="307"/>
        <v>526.16</v>
      </c>
      <c r="J74" s="128">
        <f t="shared" si="307"/>
        <v>526.45000000000005</v>
      </c>
      <c r="K74" s="128">
        <f t="shared" si="307"/>
        <v>525.46</v>
      </c>
      <c r="L74" s="128">
        <f t="shared" si="307"/>
        <v>525.98</v>
      </c>
      <c r="M74" s="128">
        <f t="shared" si="307"/>
        <v>524.67000000000007</v>
      </c>
      <c r="N74" s="128">
        <f t="shared" si="307"/>
        <v>525.79</v>
      </c>
      <c r="O74" s="128">
        <f t="shared" si="307"/>
        <v>526.71</v>
      </c>
      <c r="P74" s="128">
        <f t="shared" si="307"/>
        <v>524.29</v>
      </c>
      <c r="Q74" s="128">
        <f t="shared" si="307"/>
        <v>526.22</v>
      </c>
      <c r="R74" s="128">
        <f t="shared" si="307"/>
        <v>524.91000000000008</v>
      </c>
      <c r="S74" s="128"/>
      <c r="T74" s="128">
        <f t="shared" si="307"/>
        <v>524.91135409123819</v>
      </c>
      <c r="U74" s="128">
        <f t="shared" si="307"/>
        <v>525.96328530259359</v>
      </c>
      <c r="V74" s="128">
        <f t="shared" si="307"/>
        <v>525.71719713261655</v>
      </c>
      <c r="W74" s="128">
        <f t="shared" si="307"/>
        <v>525.14148332150467</v>
      </c>
      <c r="X74" s="128"/>
      <c r="Y74" s="128">
        <f t="shared" si="307"/>
        <v>525.43324241880498</v>
      </c>
      <c r="AB74" s="129">
        <v>575</v>
      </c>
      <c r="AC74" s="129">
        <v>575</v>
      </c>
      <c r="AD74" s="129">
        <v>575</v>
      </c>
      <c r="AE74" s="129">
        <v>575</v>
      </c>
      <c r="AF74" s="129">
        <v>575</v>
      </c>
      <c r="AG74" s="129">
        <v>575</v>
      </c>
      <c r="AH74" s="129">
        <v>575</v>
      </c>
      <c r="AI74" s="129">
        <v>575</v>
      </c>
      <c r="AJ74" s="129">
        <v>575</v>
      </c>
      <c r="AK74" s="129">
        <v>575</v>
      </c>
      <c r="AL74" s="129">
        <v>575</v>
      </c>
      <c r="AM74" s="129">
        <v>575</v>
      </c>
      <c r="AO74" s="128">
        <f>AO77*1000/AO$7</f>
        <v>575</v>
      </c>
      <c r="AP74" s="128">
        <f t="shared" ref="AP74:AT74" si="308">AP77*1000/AP$7</f>
        <v>575</v>
      </c>
      <c r="AQ74" s="128">
        <f t="shared" si="308"/>
        <v>575</v>
      </c>
      <c r="AR74" s="128">
        <f t="shared" si="308"/>
        <v>575</v>
      </c>
      <c r="AS74" s="128"/>
      <c r="AT74" s="128">
        <f t="shared" si="308"/>
        <v>575</v>
      </c>
      <c r="AW74" s="129">
        <v>625</v>
      </c>
      <c r="AX74" s="129">
        <v>625</v>
      </c>
      <c r="AY74" s="129">
        <v>625</v>
      </c>
      <c r="AZ74" s="129">
        <v>625</v>
      </c>
      <c r="BA74" s="129">
        <v>625</v>
      </c>
      <c r="BB74" s="129">
        <v>625</v>
      </c>
      <c r="BC74" s="129">
        <v>625</v>
      </c>
      <c r="BD74" s="129">
        <v>625</v>
      </c>
      <c r="BE74" s="129">
        <v>625</v>
      </c>
      <c r="BF74" s="129">
        <v>625</v>
      </c>
      <c r="BG74" s="129">
        <v>625</v>
      </c>
      <c r="BH74" s="129">
        <v>625</v>
      </c>
      <c r="BJ74" s="128">
        <f>BJ77*1000/BJ$7</f>
        <v>625</v>
      </c>
      <c r="BK74" s="128">
        <f t="shared" ref="BK74:BO74" si="309">BK77*1000/BK$7</f>
        <v>625</v>
      </c>
      <c r="BL74" s="128">
        <f t="shared" si="309"/>
        <v>625</v>
      </c>
      <c r="BM74" s="128">
        <f t="shared" si="309"/>
        <v>625</v>
      </c>
      <c r="BN74" s="128"/>
      <c r="BO74" s="128">
        <f t="shared" si="309"/>
        <v>625</v>
      </c>
    </row>
    <row r="75" spans="2:67" ht="18" customHeight="1" x14ac:dyDescent="0.25">
      <c r="C75" s="114"/>
      <c r="D75" s="114"/>
      <c r="E75" s="118" t="s">
        <v>6</v>
      </c>
      <c r="G75" s="128"/>
      <c r="H75" s="128">
        <f>H74-G74</f>
        <v>0.24000000000000909</v>
      </c>
      <c r="I75" s="128">
        <f t="shared" ref="I75:R75" si="310">I74-H74</f>
        <v>1.75</v>
      </c>
      <c r="J75" s="128">
        <f t="shared" si="310"/>
        <v>0.29000000000007731</v>
      </c>
      <c r="K75" s="128">
        <f t="shared" si="310"/>
        <v>-0.99000000000000909</v>
      </c>
      <c r="L75" s="128">
        <f t="shared" si="310"/>
        <v>0.51999999999998181</v>
      </c>
      <c r="M75" s="128">
        <f t="shared" si="310"/>
        <v>-1.3099999999999454</v>
      </c>
      <c r="N75" s="128">
        <f t="shared" si="310"/>
        <v>1.1199999999998909</v>
      </c>
      <c r="O75" s="128">
        <f t="shared" si="310"/>
        <v>0.92000000000007276</v>
      </c>
      <c r="P75" s="128">
        <f t="shared" si="310"/>
        <v>-2.4200000000000728</v>
      </c>
      <c r="Q75" s="128">
        <f t="shared" si="310"/>
        <v>1.9300000000000637</v>
      </c>
      <c r="R75" s="128">
        <f t="shared" si="310"/>
        <v>-1.3099999999999454</v>
      </c>
      <c r="S75" s="128"/>
      <c r="T75" s="128"/>
      <c r="U75" s="128"/>
      <c r="V75" s="128"/>
      <c r="W75" s="128"/>
      <c r="X75" s="128"/>
      <c r="Y75" s="128"/>
      <c r="AB75" s="130">
        <f>AB74-R74</f>
        <v>50.089999999999918</v>
      </c>
      <c r="AC75" s="128">
        <f>AC74-AB74</f>
        <v>0</v>
      </c>
      <c r="AD75" s="128">
        <f t="shared" ref="AD75" si="311">AD74-AC74</f>
        <v>0</v>
      </c>
      <c r="AE75" s="128">
        <f t="shared" ref="AE75:AM75" si="312">AE74-AD74</f>
        <v>0</v>
      </c>
      <c r="AF75" s="128">
        <f t="shared" si="312"/>
        <v>0</v>
      </c>
      <c r="AG75" s="128">
        <f t="shared" si="312"/>
        <v>0</v>
      </c>
      <c r="AH75" s="128">
        <f t="shared" si="312"/>
        <v>0</v>
      </c>
      <c r="AI75" s="128">
        <f t="shared" si="312"/>
        <v>0</v>
      </c>
      <c r="AJ75" s="128">
        <f t="shared" si="312"/>
        <v>0</v>
      </c>
      <c r="AK75" s="128">
        <f t="shared" si="312"/>
        <v>0</v>
      </c>
      <c r="AL75" s="128">
        <f t="shared" si="312"/>
        <v>0</v>
      </c>
      <c r="AM75" s="128">
        <f t="shared" si="312"/>
        <v>0</v>
      </c>
      <c r="AO75" s="128"/>
      <c r="AP75" s="128"/>
      <c r="AQ75" s="128"/>
      <c r="AR75" s="128"/>
      <c r="AS75" s="128"/>
      <c r="AT75" s="128"/>
      <c r="AW75" s="130">
        <f>AW74-AM74</f>
        <v>50</v>
      </c>
      <c r="AX75" s="128">
        <f>AX74-AW74</f>
        <v>0</v>
      </c>
      <c r="AY75" s="128">
        <f t="shared" ref="AY75:BH75" si="313">AY74-AX74</f>
        <v>0</v>
      </c>
      <c r="AZ75" s="128">
        <f t="shared" si="313"/>
        <v>0</v>
      </c>
      <c r="BA75" s="128">
        <f t="shared" si="313"/>
        <v>0</v>
      </c>
      <c r="BB75" s="128">
        <f t="shared" si="313"/>
        <v>0</v>
      </c>
      <c r="BC75" s="128">
        <f t="shared" si="313"/>
        <v>0</v>
      </c>
      <c r="BD75" s="128">
        <f t="shared" si="313"/>
        <v>0</v>
      </c>
      <c r="BE75" s="128">
        <f t="shared" si="313"/>
        <v>0</v>
      </c>
      <c r="BF75" s="128">
        <f t="shared" si="313"/>
        <v>0</v>
      </c>
      <c r="BG75" s="128">
        <f t="shared" si="313"/>
        <v>0</v>
      </c>
      <c r="BH75" s="128">
        <f t="shared" si="313"/>
        <v>0</v>
      </c>
      <c r="BJ75" s="128"/>
      <c r="BK75" s="128"/>
      <c r="BL75" s="128"/>
      <c r="BM75" s="128"/>
      <c r="BN75" s="128"/>
      <c r="BO75" s="128"/>
    </row>
    <row r="76" spans="2:67" ht="18" customHeight="1" x14ac:dyDescent="0.25">
      <c r="C76" s="114"/>
      <c r="D76" s="114"/>
      <c r="E76" s="118" t="s">
        <v>5</v>
      </c>
      <c r="G76" s="124"/>
      <c r="H76" s="124"/>
      <c r="I76" s="124"/>
      <c r="J76" s="124"/>
      <c r="K76" s="124"/>
      <c r="L76" s="124"/>
      <c r="M76" s="124"/>
      <c r="N76" s="124"/>
      <c r="O76" s="124"/>
      <c r="P76" s="124"/>
      <c r="Q76" s="124"/>
      <c r="R76" s="124"/>
      <c r="T76" s="124"/>
      <c r="U76" s="124"/>
      <c r="V76" s="124"/>
      <c r="W76" s="124"/>
      <c r="Y76" s="124"/>
      <c r="AB76" s="123">
        <f>(AB74/G74)-1</f>
        <v>9.6972356296621376E-2</v>
      </c>
      <c r="AC76" s="123">
        <f t="shared" ref="AC76:AD76" si="314">(AC74/H74)-1</f>
        <v>9.6470319025190321E-2</v>
      </c>
      <c r="AD76" s="123">
        <f t="shared" si="314"/>
        <v>9.2823475748821771E-2</v>
      </c>
      <c r="AE76" s="123">
        <f t="shared" ref="AE76:AM76" si="315">(AE74/J74)-1</f>
        <v>9.2221483521701897E-2</v>
      </c>
      <c r="AF76" s="123">
        <f t="shared" si="315"/>
        <v>9.4279298138773671E-2</v>
      </c>
      <c r="AG76" s="123">
        <f t="shared" si="315"/>
        <v>9.3197459979466934E-2</v>
      </c>
      <c r="AH76" s="123">
        <f t="shared" si="315"/>
        <v>9.5926963615224681E-2</v>
      </c>
      <c r="AI76" s="123">
        <f t="shared" si="315"/>
        <v>9.359249890640764E-2</v>
      </c>
      <c r="AJ76" s="123">
        <f t="shared" si="315"/>
        <v>9.1682329934878792E-2</v>
      </c>
      <c r="AK76" s="123">
        <f t="shared" si="315"/>
        <v>9.6721280207518801E-2</v>
      </c>
      <c r="AL76" s="123">
        <f t="shared" si="315"/>
        <v>9.2698871194557331E-2</v>
      </c>
      <c r="AM76" s="123">
        <f t="shared" si="315"/>
        <v>9.5425882532243378E-2</v>
      </c>
      <c r="AN76" s="123"/>
      <c r="AO76" s="123">
        <f t="shared" ref="AO76:AR76" si="316">(AO74/T74)-1</f>
        <v>9.5423056709220244E-2</v>
      </c>
      <c r="AP76" s="123">
        <f t="shared" si="316"/>
        <v>9.3232200930517317E-2</v>
      </c>
      <c r="AQ76" s="123">
        <f t="shared" si="316"/>
        <v>9.3743942819796144E-2</v>
      </c>
      <c r="AR76" s="123">
        <f t="shared" si="316"/>
        <v>9.4943016809758918E-2</v>
      </c>
      <c r="AS76" s="123"/>
      <c r="AT76" s="123">
        <f t="shared" ref="AT76" si="317">(AT74/Y74)-1</f>
        <v>9.433502408986727E-2</v>
      </c>
      <c r="AW76" s="124">
        <f>(AW74/AB74)-1</f>
        <v>8.6956521739130377E-2</v>
      </c>
      <c r="AX76" s="124">
        <f t="shared" ref="AX76:BH76" si="318">(AX74/AC74)-1</f>
        <v>8.6956521739130377E-2</v>
      </c>
      <c r="AY76" s="124">
        <f t="shared" si="318"/>
        <v>8.6956521739130377E-2</v>
      </c>
      <c r="AZ76" s="124">
        <f t="shared" si="318"/>
        <v>8.6956521739130377E-2</v>
      </c>
      <c r="BA76" s="124">
        <f t="shared" si="318"/>
        <v>8.6956521739130377E-2</v>
      </c>
      <c r="BB76" s="124">
        <f t="shared" si="318"/>
        <v>8.6956521739130377E-2</v>
      </c>
      <c r="BC76" s="124">
        <f t="shared" si="318"/>
        <v>8.6956521739130377E-2</v>
      </c>
      <c r="BD76" s="124">
        <f t="shared" si="318"/>
        <v>8.6956521739130377E-2</v>
      </c>
      <c r="BE76" s="124">
        <f t="shared" si="318"/>
        <v>8.6956521739130377E-2</v>
      </c>
      <c r="BF76" s="124">
        <f t="shared" si="318"/>
        <v>8.6956521739130377E-2</v>
      </c>
      <c r="BG76" s="124">
        <f t="shared" si="318"/>
        <v>8.6956521739130377E-2</v>
      </c>
      <c r="BH76" s="124">
        <f t="shared" si="318"/>
        <v>8.6956521739130377E-2</v>
      </c>
      <c r="BJ76" s="123">
        <f t="shared" ref="BJ76:BM76" si="319">(BJ74/AO74)-1</f>
        <v>8.6956521739130377E-2</v>
      </c>
      <c r="BK76" s="123">
        <f t="shared" si="319"/>
        <v>8.6956521739130377E-2</v>
      </c>
      <c r="BL76" s="123">
        <f t="shared" si="319"/>
        <v>8.6956521739130377E-2</v>
      </c>
      <c r="BM76" s="123">
        <f t="shared" si="319"/>
        <v>8.6956521739130377E-2</v>
      </c>
      <c r="BN76" s="123"/>
      <c r="BO76" s="123">
        <f t="shared" ref="BO76" si="320">(BO74/AT74)-1</f>
        <v>8.6956521739130377E-2</v>
      </c>
    </row>
    <row r="77" spans="2:67" ht="18" customHeight="1" x14ac:dyDescent="0.25">
      <c r="C77" s="114"/>
      <c r="D77" s="114" t="s">
        <v>15</v>
      </c>
      <c r="E77" s="114"/>
      <c r="G77" s="115">
        <v>2421.6653999999999</v>
      </c>
      <c r="H77" s="115">
        <v>2412.2860000000001</v>
      </c>
      <c r="I77" s="115">
        <v>2415.0744</v>
      </c>
      <c r="J77" s="115">
        <v>2442.7280000000001</v>
      </c>
      <c r="K77" s="115">
        <v>2438.1343999999999</v>
      </c>
      <c r="L77" s="115">
        <v>2419.5079999999998</v>
      </c>
      <c r="M77" s="115">
        <v>2471.1957000000002</v>
      </c>
      <c r="N77" s="115">
        <v>2423.8919000000001</v>
      </c>
      <c r="O77" s="115">
        <v>2438.6673000000001</v>
      </c>
      <c r="P77" s="115">
        <v>2448.4342999999999</v>
      </c>
      <c r="Q77" s="115">
        <v>2473.2339999999999</v>
      </c>
      <c r="R77" s="115">
        <v>2477.5752000000002</v>
      </c>
      <c r="T77" s="98">
        <f>SUM(G77:I77)</f>
        <v>7249.0257999999994</v>
      </c>
      <c r="U77" s="98">
        <f>SUM(J77:L77)</f>
        <v>7300.3703999999998</v>
      </c>
      <c r="V77" s="98">
        <f>SUM(M77:O77)</f>
        <v>7333.7549000000008</v>
      </c>
      <c r="W77" s="98">
        <f>SUM(P77:R77)</f>
        <v>7399.2434999999996</v>
      </c>
      <c r="X77" s="98"/>
      <c r="Y77" s="98">
        <f>SUM(G77:R77)</f>
        <v>29282.3946</v>
      </c>
      <c r="AB77" s="98">
        <f>AB$7*AB74/1000</f>
        <v>2748.5</v>
      </c>
      <c r="AC77" s="98">
        <f t="shared" ref="AC77:AD77" si="321">AC$7*AC74/1000</f>
        <v>2771.5</v>
      </c>
      <c r="AD77" s="98">
        <f t="shared" si="321"/>
        <v>2765.75</v>
      </c>
      <c r="AE77" s="98">
        <f t="shared" ref="AE77:AM77" si="322">AE$7*AE74/1000</f>
        <v>2783</v>
      </c>
      <c r="AF77" s="98">
        <f t="shared" si="322"/>
        <v>2800.25</v>
      </c>
      <c r="AG77" s="98">
        <f t="shared" si="322"/>
        <v>2811.75</v>
      </c>
      <c r="AH77" s="98">
        <f t="shared" si="322"/>
        <v>2823.25</v>
      </c>
      <c r="AI77" s="98">
        <f t="shared" si="322"/>
        <v>2840.5</v>
      </c>
      <c r="AJ77" s="98">
        <f t="shared" si="322"/>
        <v>2852</v>
      </c>
      <c r="AK77" s="98">
        <f t="shared" si="322"/>
        <v>2869.25</v>
      </c>
      <c r="AL77" s="98">
        <f t="shared" si="322"/>
        <v>2880.75</v>
      </c>
      <c r="AM77" s="98">
        <f t="shared" si="322"/>
        <v>2892.25</v>
      </c>
      <c r="AO77" s="98">
        <f>SUM(AB77:AD77)</f>
        <v>8285.75</v>
      </c>
      <c r="AP77" s="98">
        <f>SUM(AE77:AG77)</f>
        <v>8395</v>
      </c>
      <c r="AQ77" s="98">
        <f>SUM(AH77:AJ77)</f>
        <v>8515.75</v>
      </c>
      <c r="AR77" s="98">
        <f>SUM(AK77:AM77)</f>
        <v>8642.25</v>
      </c>
      <c r="AS77" s="98"/>
      <c r="AT77" s="98">
        <f>SUM(AB77:AM77)</f>
        <v>33838.75</v>
      </c>
      <c r="AW77" s="98">
        <f>AW$7*AW74/1000</f>
        <v>3162.5</v>
      </c>
      <c r="AX77" s="98">
        <f t="shared" ref="AX77:BH77" si="323">AX$7*AX74/1000</f>
        <v>3175</v>
      </c>
      <c r="AY77" s="98">
        <f t="shared" si="323"/>
        <v>3193.75</v>
      </c>
      <c r="AZ77" s="98">
        <f t="shared" si="323"/>
        <v>3206.25</v>
      </c>
      <c r="BA77" s="98">
        <f t="shared" si="323"/>
        <v>3218.75</v>
      </c>
      <c r="BB77" s="98">
        <f t="shared" si="323"/>
        <v>3237.5</v>
      </c>
      <c r="BC77" s="98">
        <f t="shared" si="323"/>
        <v>3250</v>
      </c>
      <c r="BD77" s="98">
        <f t="shared" si="323"/>
        <v>3268.75</v>
      </c>
      <c r="BE77" s="98">
        <f t="shared" si="323"/>
        <v>3281.25</v>
      </c>
      <c r="BF77" s="98">
        <f t="shared" si="323"/>
        <v>3293.75</v>
      </c>
      <c r="BG77" s="98">
        <f t="shared" si="323"/>
        <v>3312.5</v>
      </c>
      <c r="BH77" s="98">
        <f t="shared" si="323"/>
        <v>3325</v>
      </c>
      <c r="BJ77" s="98">
        <f>SUM(AW77:AY77)</f>
        <v>9531.25</v>
      </c>
      <c r="BK77" s="98">
        <f>SUM(AZ77:BB77)</f>
        <v>9662.5</v>
      </c>
      <c r="BL77" s="98">
        <f>SUM(BC77:BE77)</f>
        <v>9800</v>
      </c>
      <c r="BM77" s="98">
        <f>SUM(BF77:BH77)</f>
        <v>9931.25</v>
      </c>
      <c r="BN77" s="98"/>
      <c r="BO77" s="98">
        <f>SUM(AW77:BH77)</f>
        <v>38925</v>
      </c>
    </row>
    <row r="78" spans="2:67" ht="18" customHeight="1" x14ac:dyDescent="0.25">
      <c r="C78" s="114"/>
      <c r="D78" s="114"/>
      <c r="E78" s="118" t="s">
        <v>5</v>
      </c>
      <c r="G78" s="124"/>
      <c r="H78" s="124"/>
      <c r="I78" s="124"/>
      <c r="J78" s="124"/>
      <c r="K78" s="124"/>
      <c r="L78" s="124"/>
      <c r="M78" s="124"/>
      <c r="N78" s="124"/>
      <c r="O78" s="124"/>
      <c r="P78" s="124"/>
      <c r="Q78" s="124"/>
      <c r="R78" s="124"/>
      <c r="T78" s="124"/>
      <c r="U78" s="124"/>
      <c r="V78" s="124"/>
      <c r="W78" s="124"/>
      <c r="Y78" s="124"/>
      <c r="AB78" s="123">
        <f>(AB77/G77)-1</f>
        <v>0.13496274093027072</v>
      </c>
      <c r="AC78" s="123">
        <f t="shared" ref="AC78:AD78" si="324">(AC77/H77)-1</f>
        <v>0.14891020384813403</v>
      </c>
      <c r="AD78" s="123">
        <f t="shared" si="324"/>
        <v>0.14520281445573691</v>
      </c>
      <c r="AE78" s="123">
        <f t="shared" ref="AE78:AM78" si="325">(AE77/J77)-1</f>
        <v>0.13929999574246499</v>
      </c>
      <c r="AF78" s="123">
        <f t="shared" si="325"/>
        <v>0.14852159093444572</v>
      </c>
      <c r="AG78" s="123">
        <f t="shared" si="325"/>
        <v>0.16211643028252043</v>
      </c>
      <c r="AH78" s="123">
        <f t="shared" si="325"/>
        <v>0.14246314041417274</v>
      </c>
      <c r="AI78" s="123">
        <f t="shared" si="325"/>
        <v>0.17187569297129124</v>
      </c>
      <c r="AJ78" s="123">
        <f t="shared" si="325"/>
        <v>0.1694912217012956</v>
      </c>
      <c r="AK78" s="123">
        <f t="shared" si="325"/>
        <v>0.17187134651724167</v>
      </c>
      <c r="AL78" s="123">
        <f t="shared" si="325"/>
        <v>0.16477049886909212</v>
      </c>
      <c r="AM78" s="123">
        <f t="shared" si="325"/>
        <v>0.16737122651211545</v>
      </c>
      <c r="AN78" s="123"/>
      <c r="AO78" s="123">
        <f t="shared" ref="AO78:AR78" si="326">(AO77/T77)-1</f>
        <v>0.14301565873858535</v>
      </c>
      <c r="AP78" s="123">
        <f t="shared" si="326"/>
        <v>0.14994165227561607</v>
      </c>
      <c r="AQ78" s="123">
        <f t="shared" si="326"/>
        <v>0.16117188481442146</v>
      </c>
      <c r="AR78" s="123">
        <f t="shared" si="326"/>
        <v>0.1679910250284371</v>
      </c>
      <c r="AS78" s="123"/>
      <c r="AT78" s="123">
        <f t="shared" ref="AT78" si="327">(AT77/Y77)-1</f>
        <v>0.15560050543134207</v>
      </c>
      <c r="AW78" s="124">
        <f>(AW77/AB77)-1</f>
        <v>0.15062761506276146</v>
      </c>
      <c r="AX78" s="124">
        <f t="shared" ref="AX78:BH78" si="328">(AX77/AC77)-1</f>
        <v>0.1455890312105359</v>
      </c>
      <c r="AY78" s="124">
        <f t="shared" si="328"/>
        <v>0.15475006779354605</v>
      </c>
      <c r="AZ78" s="124">
        <f t="shared" si="328"/>
        <v>0.15208408192597922</v>
      </c>
      <c r="BA78" s="124">
        <f t="shared" si="328"/>
        <v>0.14945094188018926</v>
      </c>
      <c r="BB78" s="124">
        <f t="shared" si="328"/>
        <v>0.15141815595269859</v>
      </c>
      <c r="BC78" s="124">
        <f t="shared" si="328"/>
        <v>0.15115558310457811</v>
      </c>
      <c r="BD78" s="124">
        <f t="shared" si="328"/>
        <v>0.1507657102622777</v>
      </c>
      <c r="BE78" s="124">
        <f t="shared" si="328"/>
        <v>0.1505084151472651</v>
      </c>
      <c r="BF78" s="124">
        <f t="shared" si="328"/>
        <v>0.14794807005314969</v>
      </c>
      <c r="BG78" s="124">
        <f t="shared" si="328"/>
        <v>0.14987416471405024</v>
      </c>
      <c r="BH78" s="124">
        <f t="shared" si="328"/>
        <v>0.149623995159478</v>
      </c>
      <c r="BJ78" s="123">
        <f t="shared" ref="BJ78:BM78" si="329">(BJ77/AO77)-1</f>
        <v>0.15031831759345859</v>
      </c>
      <c r="BK78" s="123">
        <f t="shared" si="329"/>
        <v>0.1509827278141751</v>
      </c>
      <c r="BL78" s="123">
        <f t="shared" si="329"/>
        <v>0.15080879546722259</v>
      </c>
      <c r="BM78" s="123">
        <f t="shared" si="329"/>
        <v>0.14915097341548789</v>
      </c>
      <c r="BN78" s="123"/>
      <c r="BO78" s="123">
        <f t="shared" ref="BO78" si="330">(BO77/AT77)-1</f>
        <v>0.150308448154852</v>
      </c>
    </row>
    <row r="79" spans="2:67" ht="18" customHeight="1" x14ac:dyDescent="0.25">
      <c r="C79" s="114"/>
      <c r="D79" s="114"/>
      <c r="E79" s="114"/>
    </row>
    <row r="80" spans="2:67" ht="18" customHeight="1" x14ac:dyDescent="0.25">
      <c r="C80" s="113" t="str">
        <f>$D$30</f>
        <v>April Price Forecast</v>
      </c>
      <c r="D80" s="114"/>
      <c r="E80" s="114"/>
    </row>
    <row r="81" spans="2:67" ht="18" customHeight="1" x14ac:dyDescent="0.25">
      <c r="C81" s="114"/>
      <c r="D81" s="114" t="s">
        <v>245</v>
      </c>
      <c r="E81" s="114"/>
      <c r="G81" s="128">
        <f>G84*1000/G$7</f>
        <v>524.16999999999996</v>
      </c>
      <c r="H81" s="128">
        <f t="shared" ref="H81:Y81" si="331">H84*1000/H$7</f>
        <v>524.41</v>
      </c>
      <c r="I81" s="128">
        <f t="shared" si="331"/>
        <v>526.16</v>
      </c>
      <c r="J81" s="128">
        <f t="shared" si="331"/>
        <v>526.45000000000005</v>
      </c>
      <c r="K81" s="128">
        <f t="shared" si="331"/>
        <v>525.46</v>
      </c>
      <c r="L81" s="128">
        <f t="shared" si="331"/>
        <v>525.98</v>
      </c>
      <c r="M81" s="128">
        <f t="shared" si="331"/>
        <v>524.67000000000007</v>
      </c>
      <c r="N81" s="128">
        <f t="shared" si="331"/>
        <v>525.79</v>
      </c>
      <c r="O81" s="128">
        <f t="shared" si="331"/>
        <v>526.71</v>
      </c>
      <c r="P81" s="128">
        <f t="shared" si="331"/>
        <v>524.29</v>
      </c>
      <c r="Q81" s="128">
        <f t="shared" si="331"/>
        <v>526.22</v>
      </c>
      <c r="R81" s="128">
        <f t="shared" si="331"/>
        <v>524.91000000000008</v>
      </c>
      <c r="S81" s="128"/>
      <c r="T81" s="128">
        <f t="shared" si="331"/>
        <v>524.91135409123819</v>
      </c>
      <c r="U81" s="128">
        <f t="shared" si="331"/>
        <v>525.96328530259359</v>
      </c>
      <c r="V81" s="128">
        <f t="shared" si="331"/>
        <v>525.71719713261655</v>
      </c>
      <c r="W81" s="128">
        <f t="shared" si="331"/>
        <v>525.14148332150467</v>
      </c>
      <c r="X81" s="128"/>
      <c r="Y81" s="128">
        <f t="shared" si="331"/>
        <v>525.43324241880498</v>
      </c>
      <c r="AB81" s="128">
        <f>AB84*1000/AB$7</f>
        <v>575.35</v>
      </c>
      <c r="AC81" s="128">
        <f t="shared" ref="AC81:AD81" si="332">AC84*1000/AC$7</f>
        <v>576.85</v>
      </c>
      <c r="AD81" s="128">
        <f t="shared" si="332"/>
        <v>576.01</v>
      </c>
      <c r="AE81" s="129">
        <v>575</v>
      </c>
      <c r="AF81" s="129">
        <v>575</v>
      </c>
      <c r="AG81" s="129">
        <v>575</v>
      </c>
      <c r="AH81" s="129">
        <v>575</v>
      </c>
      <c r="AI81" s="129">
        <v>575</v>
      </c>
      <c r="AJ81" s="129">
        <v>575</v>
      </c>
      <c r="AK81" s="129">
        <v>575</v>
      </c>
      <c r="AL81" s="129">
        <v>575</v>
      </c>
      <c r="AM81" s="129">
        <v>575</v>
      </c>
      <c r="AO81" s="128">
        <f>AO84*1000/AO$7</f>
        <v>576.0720402498265</v>
      </c>
      <c r="AP81" s="128">
        <f t="shared" ref="AP81:AR81" si="333">AP84*1000/AP$7</f>
        <v>575</v>
      </c>
      <c r="AQ81" s="128">
        <f t="shared" si="333"/>
        <v>575</v>
      </c>
      <c r="AR81" s="128">
        <f t="shared" si="333"/>
        <v>575</v>
      </c>
      <c r="AS81" s="128"/>
      <c r="AT81" s="128">
        <f t="shared" ref="AT81" si="334">AT84*1000/AT$7</f>
        <v>575.26249957519121</v>
      </c>
      <c r="AW81" s="129">
        <v>625</v>
      </c>
      <c r="AX81" s="129">
        <v>625</v>
      </c>
      <c r="AY81" s="129">
        <v>625</v>
      </c>
      <c r="AZ81" s="129">
        <v>625</v>
      </c>
      <c r="BA81" s="129">
        <v>625</v>
      </c>
      <c r="BB81" s="129">
        <v>625</v>
      </c>
      <c r="BC81" s="129">
        <v>625</v>
      </c>
      <c r="BD81" s="129">
        <v>625</v>
      </c>
      <c r="BE81" s="129">
        <v>625</v>
      </c>
      <c r="BF81" s="129">
        <v>625</v>
      </c>
      <c r="BG81" s="129">
        <v>625</v>
      </c>
      <c r="BH81" s="129">
        <v>625</v>
      </c>
      <c r="BJ81" s="128">
        <f>BJ84*1000/BJ$7</f>
        <v>625</v>
      </c>
      <c r="BK81" s="128">
        <f t="shared" ref="BK81:BM81" si="335">BK84*1000/BK$7</f>
        <v>625</v>
      </c>
      <c r="BL81" s="128">
        <f t="shared" si="335"/>
        <v>625</v>
      </c>
      <c r="BM81" s="128">
        <f t="shared" si="335"/>
        <v>625</v>
      </c>
      <c r="BN81" s="128"/>
      <c r="BO81" s="128">
        <f t="shared" ref="BO81" si="336">BO84*1000/BO$7</f>
        <v>625</v>
      </c>
    </row>
    <row r="82" spans="2:67" ht="18" customHeight="1" x14ac:dyDescent="0.25">
      <c r="C82" s="114"/>
      <c r="D82" s="114"/>
      <c r="E82" s="118" t="s">
        <v>6</v>
      </c>
      <c r="G82" s="128"/>
      <c r="H82" s="128">
        <f>H81-G81</f>
        <v>0.24000000000000909</v>
      </c>
      <c r="I82" s="128">
        <f t="shared" ref="I82" si="337">I81-H81</f>
        <v>1.75</v>
      </c>
      <c r="J82" s="128">
        <f t="shared" ref="J82" si="338">J81-I81</f>
        <v>0.29000000000007731</v>
      </c>
      <c r="K82" s="128">
        <f t="shared" ref="K82" si="339">K81-J81</f>
        <v>-0.99000000000000909</v>
      </c>
      <c r="L82" s="128">
        <f t="shared" ref="L82" si="340">L81-K81</f>
        <v>0.51999999999998181</v>
      </c>
      <c r="M82" s="128">
        <f t="shared" ref="M82" si="341">M81-L81</f>
        <v>-1.3099999999999454</v>
      </c>
      <c r="N82" s="128">
        <f t="shared" ref="N82" si="342">N81-M81</f>
        <v>1.1199999999998909</v>
      </c>
      <c r="O82" s="128">
        <f t="shared" ref="O82" si="343">O81-N81</f>
        <v>0.92000000000007276</v>
      </c>
      <c r="P82" s="128">
        <f t="shared" ref="P82" si="344">P81-O81</f>
        <v>-2.4200000000000728</v>
      </c>
      <c r="Q82" s="128">
        <f t="shared" ref="Q82" si="345">Q81-P81</f>
        <v>1.9300000000000637</v>
      </c>
      <c r="R82" s="128">
        <f t="shared" ref="R82" si="346">R81-Q81</f>
        <v>-1.3099999999999454</v>
      </c>
      <c r="S82" s="128"/>
      <c r="T82" s="128"/>
      <c r="U82" s="128"/>
      <c r="V82" s="128"/>
      <c r="W82" s="128"/>
      <c r="X82" s="128"/>
      <c r="Y82" s="128"/>
      <c r="AB82" s="130">
        <f>AB81-R81</f>
        <v>50.439999999999941</v>
      </c>
      <c r="AC82" s="131">
        <f t="shared" ref="AC82:AD82" si="347">AC81-AB81</f>
        <v>1.5</v>
      </c>
      <c r="AD82" s="131">
        <f t="shared" si="347"/>
        <v>-0.84000000000003183</v>
      </c>
      <c r="AE82" s="131">
        <f t="shared" ref="AE82:AM82" si="348">AE81-AD81</f>
        <v>-1.0099999999999909</v>
      </c>
      <c r="AF82" s="131">
        <f t="shared" si="348"/>
        <v>0</v>
      </c>
      <c r="AG82" s="131">
        <f t="shared" si="348"/>
        <v>0</v>
      </c>
      <c r="AH82" s="131">
        <f t="shared" si="348"/>
        <v>0</v>
      </c>
      <c r="AI82" s="131">
        <f t="shared" si="348"/>
        <v>0</v>
      </c>
      <c r="AJ82" s="131">
        <f t="shared" si="348"/>
        <v>0</v>
      </c>
      <c r="AK82" s="131">
        <f t="shared" si="348"/>
        <v>0</v>
      </c>
      <c r="AL82" s="131">
        <f t="shared" si="348"/>
        <v>0</v>
      </c>
      <c r="AM82" s="131">
        <f t="shared" si="348"/>
        <v>0</v>
      </c>
      <c r="AO82" s="128"/>
      <c r="AP82" s="128"/>
      <c r="AQ82" s="128"/>
      <c r="AR82" s="128"/>
      <c r="AS82" s="128"/>
      <c r="AT82" s="128"/>
      <c r="AW82" s="130">
        <f>AW81-AM81</f>
        <v>50</v>
      </c>
      <c r="AX82" s="131">
        <f t="shared" ref="AX82:BH82" si="349">AX81-AW81</f>
        <v>0</v>
      </c>
      <c r="AY82" s="131">
        <f t="shared" si="349"/>
        <v>0</v>
      </c>
      <c r="AZ82" s="131">
        <f t="shared" si="349"/>
        <v>0</v>
      </c>
      <c r="BA82" s="131">
        <f t="shared" si="349"/>
        <v>0</v>
      </c>
      <c r="BB82" s="131">
        <f t="shared" si="349"/>
        <v>0</v>
      </c>
      <c r="BC82" s="131">
        <f t="shared" si="349"/>
        <v>0</v>
      </c>
      <c r="BD82" s="131">
        <f t="shared" si="349"/>
        <v>0</v>
      </c>
      <c r="BE82" s="131">
        <f t="shared" si="349"/>
        <v>0</v>
      </c>
      <c r="BF82" s="131">
        <f t="shared" si="349"/>
        <v>0</v>
      </c>
      <c r="BG82" s="131">
        <f t="shared" si="349"/>
        <v>0</v>
      </c>
      <c r="BH82" s="131">
        <f t="shared" si="349"/>
        <v>0</v>
      </c>
      <c r="BJ82" s="128"/>
      <c r="BK82" s="128"/>
      <c r="BL82" s="128"/>
      <c r="BM82" s="128"/>
      <c r="BN82" s="128"/>
      <c r="BO82" s="128"/>
    </row>
    <row r="83" spans="2:67" ht="18" customHeight="1" x14ac:dyDescent="0.25">
      <c r="C83" s="114"/>
      <c r="D83" s="114"/>
      <c r="E83" s="118" t="s">
        <v>5</v>
      </c>
      <c r="G83" s="124"/>
      <c r="H83" s="124"/>
      <c r="I83" s="124"/>
      <c r="J83" s="124"/>
      <c r="K83" s="124"/>
      <c r="L83" s="124"/>
      <c r="M83" s="124"/>
      <c r="N83" s="124"/>
      <c r="O83" s="124"/>
      <c r="P83" s="124"/>
      <c r="Q83" s="124"/>
      <c r="R83" s="124"/>
      <c r="T83" s="124"/>
      <c r="U83" s="124"/>
      <c r="V83" s="124"/>
      <c r="W83" s="124"/>
      <c r="Y83" s="124"/>
      <c r="AB83" s="123">
        <f>(AB81/G81)-1</f>
        <v>9.7640078600454094E-2</v>
      </c>
      <c r="AC83" s="123">
        <f t="shared" ref="AC83:AD83" si="350">(AC81/H81)-1</f>
        <v>9.999809309509744E-2</v>
      </c>
      <c r="AD83" s="123">
        <f t="shared" si="350"/>
        <v>9.4743043941006633E-2</v>
      </c>
      <c r="AE83" s="123">
        <f t="shared" ref="AE83:AM83" si="351">(AE81/J81)-1</f>
        <v>9.2221483521701897E-2</v>
      </c>
      <c r="AF83" s="123">
        <f t="shared" si="351"/>
        <v>9.4279298138773671E-2</v>
      </c>
      <c r="AG83" s="123">
        <f t="shared" si="351"/>
        <v>9.3197459979466934E-2</v>
      </c>
      <c r="AH83" s="123">
        <f t="shared" si="351"/>
        <v>9.5926963615224681E-2</v>
      </c>
      <c r="AI83" s="123">
        <f t="shared" si="351"/>
        <v>9.359249890640764E-2</v>
      </c>
      <c r="AJ83" s="123">
        <f t="shared" si="351"/>
        <v>9.1682329934878792E-2</v>
      </c>
      <c r="AK83" s="123">
        <f t="shared" si="351"/>
        <v>9.6721280207518801E-2</v>
      </c>
      <c r="AL83" s="123">
        <f t="shared" si="351"/>
        <v>9.2698871194557331E-2</v>
      </c>
      <c r="AM83" s="123">
        <f t="shared" si="351"/>
        <v>9.5425882532243378E-2</v>
      </c>
      <c r="AN83" s="123"/>
      <c r="AO83" s="123">
        <f t="shared" ref="AO83:AR83" si="352">(AO81/T81)-1</f>
        <v>9.7465382982925064E-2</v>
      </c>
      <c r="AP83" s="123">
        <f t="shared" si="352"/>
        <v>9.3232200930517317E-2</v>
      </c>
      <c r="AQ83" s="123">
        <f t="shared" si="352"/>
        <v>9.3743942819796144E-2</v>
      </c>
      <c r="AR83" s="123">
        <f t="shared" si="352"/>
        <v>9.4943016809758918E-2</v>
      </c>
      <c r="AS83" s="123"/>
      <c r="AT83" s="123">
        <f t="shared" ref="AT83" si="353">(AT81/Y81)-1</f>
        <v>9.4834611009763758E-2</v>
      </c>
      <c r="AW83" s="124">
        <f>(AW81/AB81)-1</f>
        <v>8.6295298513948016E-2</v>
      </c>
      <c r="AX83" s="124">
        <f t="shared" ref="AX83:BH83" si="354">(AX81/AC81)-1</f>
        <v>8.3470572939238874E-2</v>
      </c>
      <c r="AY83" s="124">
        <f t="shared" si="354"/>
        <v>8.5050606760299408E-2</v>
      </c>
      <c r="AZ83" s="124">
        <f t="shared" si="354"/>
        <v>8.6956521739130377E-2</v>
      </c>
      <c r="BA83" s="124">
        <f t="shared" si="354"/>
        <v>8.6956521739130377E-2</v>
      </c>
      <c r="BB83" s="124">
        <f t="shared" si="354"/>
        <v>8.6956521739130377E-2</v>
      </c>
      <c r="BC83" s="124">
        <f t="shared" si="354"/>
        <v>8.6956521739130377E-2</v>
      </c>
      <c r="BD83" s="124">
        <f t="shared" si="354"/>
        <v>8.6956521739130377E-2</v>
      </c>
      <c r="BE83" s="124">
        <f t="shared" si="354"/>
        <v>8.6956521739130377E-2</v>
      </c>
      <c r="BF83" s="124">
        <f t="shared" si="354"/>
        <v>8.6956521739130377E-2</v>
      </c>
      <c r="BG83" s="124">
        <f t="shared" si="354"/>
        <v>8.6956521739130377E-2</v>
      </c>
      <c r="BH83" s="124">
        <f t="shared" si="354"/>
        <v>8.6956521739130377E-2</v>
      </c>
      <c r="BJ83" s="123">
        <f t="shared" ref="BJ83:BM83" si="355">(BJ81/AO81)-1</f>
        <v>8.4933751912269262E-2</v>
      </c>
      <c r="BK83" s="123">
        <f t="shared" si="355"/>
        <v>8.6956521739130377E-2</v>
      </c>
      <c r="BL83" s="123">
        <f t="shared" si="355"/>
        <v>8.6956521739130377E-2</v>
      </c>
      <c r="BM83" s="123">
        <f t="shared" si="355"/>
        <v>8.6956521739130377E-2</v>
      </c>
      <c r="BN83" s="123"/>
      <c r="BO83" s="123">
        <f t="shared" ref="BO83" si="356">(BO81/AT81)-1</f>
        <v>8.6460529691293919E-2</v>
      </c>
    </row>
    <row r="84" spans="2:67" ht="18" customHeight="1" x14ac:dyDescent="0.25">
      <c r="C84" s="114"/>
      <c r="D84" s="114" t="s">
        <v>15</v>
      </c>
      <c r="E84" s="114"/>
      <c r="G84" s="115">
        <v>2421.6653999999999</v>
      </c>
      <c r="H84" s="115">
        <v>2412.2860000000001</v>
      </c>
      <c r="I84" s="115">
        <v>2415.0744</v>
      </c>
      <c r="J84" s="115">
        <v>2442.7280000000001</v>
      </c>
      <c r="K84" s="115">
        <v>2438.1343999999999</v>
      </c>
      <c r="L84" s="115">
        <v>2419.5079999999998</v>
      </c>
      <c r="M84" s="115">
        <v>2471.1957000000002</v>
      </c>
      <c r="N84" s="115">
        <v>2423.8919000000001</v>
      </c>
      <c r="O84" s="115">
        <v>2438.6673000000001</v>
      </c>
      <c r="P84" s="115">
        <v>2448.4342999999999</v>
      </c>
      <c r="Q84" s="115">
        <v>2473.2339999999999</v>
      </c>
      <c r="R84" s="115">
        <v>2477.5752000000002</v>
      </c>
      <c r="T84" s="98">
        <f>SUM(G84:I84)</f>
        <v>7249.0257999999994</v>
      </c>
      <c r="U84" s="98">
        <f>SUM(J84:L84)</f>
        <v>7300.3703999999998</v>
      </c>
      <c r="V84" s="98">
        <f>SUM(M84:O84)</f>
        <v>7333.7549000000008</v>
      </c>
      <c r="W84" s="98">
        <f>SUM(P84:R84)</f>
        <v>7399.2434999999996</v>
      </c>
      <c r="X84" s="98"/>
      <c r="Y84" s="98">
        <f>SUM(G84:R84)</f>
        <v>29282.3946</v>
      </c>
      <c r="AB84" s="115">
        <v>2750.1729999999998</v>
      </c>
      <c r="AC84" s="115">
        <v>2780.4169999999999</v>
      </c>
      <c r="AD84" s="115">
        <v>2770.6080999999999</v>
      </c>
      <c r="AE84" s="98">
        <f t="shared" ref="AE84:AM84" si="357">AE$7*AE81/1000</f>
        <v>2783</v>
      </c>
      <c r="AF84" s="98">
        <f t="shared" si="357"/>
        <v>2800.25</v>
      </c>
      <c r="AG84" s="98">
        <f t="shared" si="357"/>
        <v>2811.75</v>
      </c>
      <c r="AH84" s="98">
        <f t="shared" si="357"/>
        <v>2823.25</v>
      </c>
      <c r="AI84" s="98">
        <f t="shared" si="357"/>
        <v>2840.5</v>
      </c>
      <c r="AJ84" s="98">
        <f t="shared" si="357"/>
        <v>2852</v>
      </c>
      <c r="AK84" s="98">
        <f t="shared" si="357"/>
        <v>2869.25</v>
      </c>
      <c r="AL84" s="98">
        <f t="shared" si="357"/>
        <v>2880.75</v>
      </c>
      <c r="AM84" s="98">
        <f t="shared" si="357"/>
        <v>2892.25</v>
      </c>
      <c r="AO84" s="98">
        <f>SUM(AB84:AD84)</f>
        <v>8301.1980999999996</v>
      </c>
      <c r="AP84" s="98">
        <f>SUM(AE84:AG84)</f>
        <v>8395</v>
      </c>
      <c r="AQ84" s="98">
        <f>SUM(AH84:AJ84)</f>
        <v>8515.75</v>
      </c>
      <c r="AR84" s="98">
        <f>SUM(AK84:AM84)</f>
        <v>8642.25</v>
      </c>
      <c r="AS84" s="98"/>
      <c r="AT84" s="98">
        <f>SUM(AB84:AM84)</f>
        <v>33854.198100000001</v>
      </c>
      <c r="AW84" s="98">
        <f>AW$7*AW81/1000</f>
        <v>3162.5</v>
      </c>
      <c r="AX84" s="98">
        <f t="shared" ref="AX84:BH84" si="358">AX$7*AX81/1000</f>
        <v>3175</v>
      </c>
      <c r="AY84" s="98">
        <f t="shared" si="358"/>
        <v>3193.75</v>
      </c>
      <c r="AZ84" s="98">
        <f t="shared" si="358"/>
        <v>3206.25</v>
      </c>
      <c r="BA84" s="98">
        <f t="shared" si="358"/>
        <v>3218.75</v>
      </c>
      <c r="BB84" s="98">
        <f t="shared" si="358"/>
        <v>3237.5</v>
      </c>
      <c r="BC84" s="98">
        <f t="shared" si="358"/>
        <v>3250</v>
      </c>
      <c r="BD84" s="98">
        <f t="shared" si="358"/>
        <v>3268.75</v>
      </c>
      <c r="BE84" s="98">
        <f t="shared" si="358"/>
        <v>3281.25</v>
      </c>
      <c r="BF84" s="98">
        <f t="shared" si="358"/>
        <v>3293.75</v>
      </c>
      <c r="BG84" s="98">
        <f t="shared" si="358"/>
        <v>3312.5</v>
      </c>
      <c r="BH84" s="98">
        <f t="shared" si="358"/>
        <v>3325</v>
      </c>
      <c r="BJ84" s="98">
        <f>SUM(AW84:AY84)</f>
        <v>9531.25</v>
      </c>
      <c r="BK84" s="98">
        <f>SUM(AZ84:BB84)</f>
        <v>9662.5</v>
      </c>
      <c r="BL84" s="98">
        <f>SUM(BC84:BE84)</f>
        <v>9800</v>
      </c>
      <c r="BM84" s="98">
        <f>SUM(BF84:BH84)</f>
        <v>9931.25</v>
      </c>
      <c r="BN84" s="98"/>
      <c r="BO84" s="98">
        <f>SUM(AW84:BH84)</f>
        <v>38925</v>
      </c>
    </row>
    <row r="85" spans="2:67" ht="18" customHeight="1" x14ac:dyDescent="0.25">
      <c r="C85" s="114"/>
      <c r="D85" s="114"/>
      <c r="E85" s="118" t="s">
        <v>5</v>
      </c>
      <c r="G85" s="124"/>
      <c r="H85" s="124"/>
      <c r="I85" s="124"/>
      <c r="J85" s="124"/>
      <c r="K85" s="124"/>
      <c r="L85" s="124"/>
      <c r="M85" s="124"/>
      <c r="N85" s="124"/>
      <c r="O85" s="124"/>
      <c r="P85" s="124"/>
      <c r="Q85" s="124"/>
      <c r="R85" s="124"/>
      <c r="T85" s="124"/>
      <c r="U85" s="124"/>
      <c r="V85" s="124"/>
      <c r="W85" s="124"/>
      <c r="Y85" s="124"/>
      <c r="AB85" s="123">
        <f>(AB84/G84)-1</f>
        <v>0.13565358781605408</v>
      </c>
      <c r="AC85" s="123">
        <f t="shared" ref="AC85:AD85" si="359">(AC84/H84)-1</f>
        <v>0.15260669754747158</v>
      </c>
      <c r="AD85" s="123">
        <f t="shared" si="359"/>
        <v>0.14721438809504162</v>
      </c>
      <c r="AE85" s="123">
        <f t="shared" ref="AE85:AM85" si="360">(AE84/J84)-1</f>
        <v>0.13929999574246499</v>
      </c>
      <c r="AF85" s="123">
        <f t="shared" si="360"/>
        <v>0.14852159093444572</v>
      </c>
      <c r="AG85" s="123">
        <f t="shared" si="360"/>
        <v>0.16211643028252043</v>
      </c>
      <c r="AH85" s="123">
        <f t="shared" si="360"/>
        <v>0.14246314041417274</v>
      </c>
      <c r="AI85" s="123">
        <f t="shared" si="360"/>
        <v>0.17187569297129124</v>
      </c>
      <c r="AJ85" s="123">
        <f t="shared" si="360"/>
        <v>0.1694912217012956</v>
      </c>
      <c r="AK85" s="123">
        <f t="shared" si="360"/>
        <v>0.17187134651724167</v>
      </c>
      <c r="AL85" s="123">
        <f t="shared" si="360"/>
        <v>0.16477049886909212</v>
      </c>
      <c r="AM85" s="123">
        <f t="shared" si="360"/>
        <v>0.16737122651211545</v>
      </c>
      <c r="AN85" s="123"/>
      <c r="AO85" s="123">
        <f t="shared" ref="AO85:AR85" si="361">(AO84/T84)-1</f>
        <v>0.1451467175078891</v>
      </c>
      <c r="AP85" s="123">
        <f t="shared" si="361"/>
        <v>0.14994165227561607</v>
      </c>
      <c r="AQ85" s="123">
        <f t="shared" si="361"/>
        <v>0.16117188481442146</v>
      </c>
      <c r="AR85" s="123">
        <f t="shared" si="361"/>
        <v>0.1679910250284371</v>
      </c>
      <c r="AS85" s="123"/>
      <c r="AT85" s="123">
        <f t="shared" ref="AT85" si="362">(AT84/Y84)-1</f>
        <v>0.15612806133006618</v>
      </c>
      <c r="AW85" s="124">
        <f>(AW84/AB84)-1</f>
        <v>0.14992765909635519</v>
      </c>
      <c r="AX85" s="124">
        <f t="shared" ref="AX85:BH85" si="363">(AX84/AC84)-1</f>
        <v>0.1419150436787</v>
      </c>
      <c r="AY85" s="124">
        <f t="shared" si="363"/>
        <v>0.15272528077861325</v>
      </c>
      <c r="AZ85" s="124">
        <f t="shared" si="363"/>
        <v>0.15208408192597922</v>
      </c>
      <c r="BA85" s="124">
        <f t="shared" si="363"/>
        <v>0.14945094188018926</v>
      </c>
      <c r="BB85" s="124">
        <f t="shared" si="363"/>
        <v>0.15141815595269859</v>
      </c>
      <c r="BC85" s="124">
        <f t="shared" si="363"/>
        <v>0.15115558310457811</v>
      </c>
      <c r="BD85" s="124">
        <f t="shared" si="363"/>
        <v>0.1507657102622777</v>
      </c>
      <c r="BE85" s="124">
        <f t="shared" si="363"/>
        <v>0.1505084151472651</v>
      </c>
      <c r="BF85" s="124">
        <f t="shared" si="363"/>
        <v>0.14794807005314969</v>
      </c>
      <c r="BG85" s="124">
        <f t="shared" si="363"/>
        <v>0.14987416471405024</v>
      </c>
      <c r="BH85" s="124">
        <f t="shared" si="363"/>
        <v>0.149623995159478</v>
      </c>
      <c r="BJ85" s="123">
        <f t="shared" ref="BJ85:BM85" si="364">(BJ84/AO84)-1</f>
        <v>0.14817763474407397</v>
      </c>
      <c r="BK85" s="123">
        <f t="shared" si="364"/>
        <v>0.1509827278141751</v>
      </c>
      <c r="BL85" s="123">
        <f t="shared" si="364"/>
        <v>0.15080879546722259</v>
      </c>
      <c r="BM85" s="123">
        <f t="shared" si="364"/>
        <v>0.14915097341548789</v>
      </c>
      <c r="BN85" s="123"/>
      <c r="BO85" s="123">
        <f t="shared" ref="BO85" si="365">(BO84/AT84)-1</f>
        <v>0.14978354781943559</v>
      </c>
    </row>
    <row r="86" spans="2:67" ht="18" customHeight="1" x14ac:dyDescent="0.25">
      <c r="C86" s="114"/>
      <c r="D86" s="114"/>
      <c r="E86" s="114"/>
    </row>
    <row r="87" spans="2:67" ht="18" customHeight="1" x14ac:dyDescent="0.25">
      <c r="C87" s="113" t="str">
        <f>$D$31</f>
        <v>April Price Upside (Higher Price)</v>
      </c>
      <c r="D87" s="114"/>
      <c r="E87" s="114"/>
    </row>
    <row r="88" spans="2:67" ht="18" customHeight="1" x14ac:dyDescent="0.25">
      <c r="C88" s="114"/>
      <c r="D88" s="114" t="s">
        <v>245</v>
      </c>
      <c r="E88" s="114"/>
      <c r="G88" s="128">
        <f>G91*1000/G$7</f>
        <v>524.16999999999996</v>
      </c>
      <c r="H88" s="128">
        <f t="shared" ref="H88:Y88" si="366">H91*1000/H$7</f>
        <v>524.41</v>
      </c>
      <c r="I88" s="128">
        <f t="shared" si="366"/>
        <v>526.16</v>
      </c>
      <c r="J88" s="128">
        <f t="shared" si="366"/>
        <v>526.45000000000005</v>
      </c>
      <c r="K88" s="128">
        <f t="shared" si="366"/>
        <v>525.46</v>
      </c>
      <c r="L88" s="128">
        <f t="shared" si="366"/>
        <v>525.98</v>
      </c>
      <c r="M88" s="128">
        <f t="shared" si="366"/>
        <v>524.67000000000007</v>
      </c>
      <c r="N88" s="128">
        <f t="shared" si="366"/>
        <v>525.79</v>
      </c>
      <c r="O88" s="128">
        <f t="shared" si="366"/>
        <v>526.71</v>
      </c>
      <c r="P88" s="128">
        <f t="shared" si="366"/>
        <v>524.29</v>
      </c>
      <c r="Q88" s="128">
        <f t="shared" si="366"/>
        <v>526.22</v>
      </c>
      <c r="R88" s="128">
        <f t="shared" si="366"/>
        <v>524.91000000000008</v>
      </c>
      <c r="S88" s="128"/>
      <c r="T88" s="128">
        <f t="shared" si="366"/>
        <v>524.91135409123819</v>
      </c>
      <c r="U88" s="128">
        <f t="shared" si="366"/>
        <v>525.96328530259359</v>
      </c>
      <c r="V88" s="128">
        <f t="shared" si="366"/>
        <v>525.71719713261655</v>
      </c>
      <c r="W88" s="128">
        <f t="shared" si="366"/>
        <v>525.14148332150467</v>
      </c>
      <c r="X88" s="128"/>
      <c r="Y88" s="128">
        <f t="shared" si="366"/>
        <v>525.43324241880498</v>
      </c>
      <c r="AB88" s="128">
        <f>AB91*1000/AB$7</f>
        <v>575.35</v>
      </c>
      <c r="AC88" s="128">
        <f t="shared" ref="AC88:AD88" si="367">AC91*1000/AC$7</f>
        <v>576.85</v>
      </c>
      <c r="AD88" s="128">
        <f t="shared" si="367"/>
        <v>576.01</v>
      </c>
      <c r="AE88" s="129">
        <v>590</v>
      </c>
      <c r="AF88" s="129">
        <v>590</v>
      </c>
      <c r="AG88" s="129">
        <v>590</v>
      </c>
      <c r="AH88" s="129">
        <v>590</v>
      </c>
      <c r="AI88" s="129">
        <v>590</v>
      </c>
      <c r="AJ88" s="129">
        <v>590</v>
      </c>
      <c r="AK88" s="129">
        <v>590</v>
      </c>
      <c r="AL88" s="129">
        <v>590</v>
      </c>
      <c r="AM88" s="129">
        <v>590</v>
      </c>
      <c r="AO88" s="128">
        <f>AO91*1000/AO$7</f>
        <v>576.0720402498265</v>
      </c>
      <c r="AP88" s="128">
        <f t="shared" ref="AP88:AR88" si="368">AP91*1000/AP$7</f>
        <v>590</v>
      </c>
      <c r="AQ88" s="128">
        <f t="shared" si="368"/>
        <v>590</v>
      </c>
      <c r="AR88" s="128">
        <f t="shared" si="368"/>
        <v>590</v>
      </c>
      <c r="AS88" s="128"/>
      <c r="AT88" s="128">
        <f t="shared" ref="AT88" si="369">AT91*1000/AT$7</f>
        <v>586.5896023789295</v>
      </c>
      <c r="AW88" s="129">
        <v>645</v>
      </c>
      <c r="AX88" s="129">
        <v>645</v>
      </c>
      <c r="AY88" s="129">
        <v>645</v>
      </c>
      <c r="AZ88" s="129">
        <v>645</v>
      </c>
      <c r="BA88" s="129">
        <v>645</v>
      </c>
      <c r="BB88" s="129">
        <v>645</v>
      </c>
      <c r="BC88" s="129">
        <v>645</v>
      </c>
      <c r="BD88" s="129">
        <v>645</v>
      </c>
      <c r="BE88" s="129">
        <v>645</v>
      </c>
      <c r="BF88" s="129">
        <v>645</v>
      </c>
      <c r="BG88" s="129">
        <v>645</v>
      </c>
      <c r="BH88" s="129">
        <v>645</v>
      </c>
      <c r="BJ88" s="128">
        <f>BJ91*1000/BJ$7</f>
        <v>645</v>
      </c>
      <c r="BK88" s="128">
        <f t="shared" ref="BK88:BM88" si="370">BK91*1000/BK$7</f>
        <v>645</v>
      </c>
      <c r="BL88" s="128">
        <f t="shared" si="370"/>
        <v>645</v>
      </c>
      <c r="BM88" s="128">
        <f t="shared" si="370"/>
        <v>645</v>
      </c>
      <c r="BN88" s="128"/>
      <c r="BO88" s="128">
        <f t="shared" ref="BO88" si="371">BO91*1000/BO$7</f>
        <v>645</v>
      </c>
    </row>
    <row r="89" spans="2:67" ht="18" customHeight="1" x14ac:dyDescent="0.25">
      <c r="C89" s="114"/>
      <c r="D89" s="114"/>
      <c r="E89" s="118" t="s">
        <v>6</v>
      </c>
      <c r="G89" s="128"/>
      <c r="H89" s="128">
        <f>H88-G88</f>
        <v>0.24000000000000909</v>
      </c>
      <c r="I89" s="128">
        <f t="shared" ref="I89" si="372">I88-H88</f>
        <v>1.75</v>
      </c>
      <c r="J89" s="128">
        <f t="shared" ref="J89" si="373">J88-I88</f>
        <v>0.29000000000007731</v>
      </c>
      <c r="K89" s="128">
        <f t="shared" ref="K89" si="374">K88-J88</f>
        <v>-0.99000000000000909</v>
      </c>
      <c r="L89" s="128">
        <f t="shared" ref="L89" si="375">L88-K88</f>
        <v>0.51999999999998181</v>
      </c>
      <c r="M89" s="128">
        <f t="shared" ref="M89" si="376">M88-L88</f>
        <v>-1.3099999999999454</v>
      </c>
      <c r="N89" s="128">
        <f t="shared" ref="N89" si="377">N88-M88</f>
        <v>1.1199999999998909</v>
      </c>
      <c r="O89" s="128">
        <f t="shared" ref="O89" si="378">O88-N88</f>
        <v>0.92000000000007276</v>
      </c>
      <c r="P89" s="128">
        <f t="shared" ref="P89" si="379">P88-O88</f>
        <v>-2.4200000000000728</v>
      </c>
      <c r="Q89" s="128">
        <f t="shared" ref="Q89" si="380">Q88-P88</f>
        <v>1.9300000000000637</v>
      </c>
      <c r="R89" s="128">
        <f t="shared" ref="R89" si="381">R88-Q88</f>
        <v>-1.3099999999999454</v>
      </c>
      <c r="S89" s="128"/>
      <c r="T89" s="128"/>
      <c r="U89" s="128"/>
      <c r="V89" s="128"/>
      <c r="W89" s="128"/>
      <c r="X89" s="128"/>
      <c r="Y89" s="128"/>
      <c r="AB89" s="130">
        <f>AB88-R88</f>
        <v>50.439999999999941</v>
      </c>
      <c r="AC89" s="131">
        <f t="shared" ref="AC89:AD89" si="382">AC88-AB88</f>
        <v>1.5</v>
      </c>
      <c r="AD89" s="131">
        <f t="shared" si="382"/>
        <v>-0.84000000000003183</v>
      </c>
      <c r="AE89" s="131">
        <f t="shared" ref="AE89" si="383">AE88-AD88</f>
        <v>13.990000000000009</v>
      </c>
      <c r="AF89" s="131">
        <f t="shared" ref="AF89" si="384">AF88-AE88</f>
        <v>0</v>
      </c>
      <c r="AG89" s="131">
        <f t="shared" ref="AG89" si="385">AG88-AF88</f>
        <v>0</v>
      </c>
      <c r="AH89" s="131">
        <f t="shared" ref="AH89" si="386">AH88-AG88</f>
        <v>0</v>
      </c>
      <c r="AI89" s="131">
        <f t="shared" ref="AI89" si="387">AI88-AH88</f>
        <v>0</v>
      </c>
      <c r="AJ89" s="131">
        <f t="shared" ref="AJ89" si="388">AJ88-AI88</f>
        <v>0</v>
      </c>
      <c r="AK89" s="131">
        <f t="shared" ref="AK89" si="389">AK88-AJ88</f>
        <v>0</v>
      </c>
      <c r="AL89" s="131">
        <f t="shared" ref="AL89" si="390">AL88-AK88</f>
        <v>0</v>
      </c>
      <c r="AM89" s="131">
        <f t="shared" ref="AM89" si="391">AM88-AL88</f>
        <v>0</v>
      </c>
      <c r="AO89" s="128"/>
      <c r="AP89" s="128"/>
      <c r="AQ89" s="128"/>
      <c r="AR89" s="128"/>
      <c r="AS89" s="128"/>
      <c r="AT89" s="128"/>
      <c r="AW89" s="130">
        <f>AW88-AM88</f>
        <v>55</v>
      </c>
      <c r="AX89" s="131">
        <f t="shared" ref="AX89" si="392">AX88-AW88</f>
        <v>0</v>
      </c>
      <c r="AY89" s="131">
        <f t="shared" ref="AY89" si="393">AY88-AX88</f>
        <v>0</v>
      </c>
      <c r="AZ89" s="131">
        <f t="shared" ref="AZ89" si="394">AZ88-AY88</f>
        <v>0</v>
      </c>
      <c r="BA89" s="131">
        <f t="shared" ref="BA89" si="395">BA88-AZ88</f>
        <v>0</v>
      </c>
      <c r="BB89" s="131">
        <f t="shared" ref="BB89" si="396">BB88-BA88</f>
        <v>0</v>
      </c>
      <c r="BC89" s="131">
        <f t="shared" ref="BC89" si="397">BC88-BB88</f>
        <v>0</v>
      </c>
      <c r="BD89" s="131">
        <f t="shared" ref="BD89" si="398">BD88-BC88</f>
        <v>0</v>
      </c>
      <c r="BE89" s="131">
        <f t="shared" ref="BE89" si="399">BE88-BD88</f>
        <v>0</v>
      </c>
      <c r="BF89" s="131">
        <f t="shared" ref="BF89" si="400">BF88-BE88</f>
        <v>0</v>
      </c>
      <c r="BG89" s="131">
        <f t="shared" ref="BG89" si="401">BG88-BF88</f>
        <v>0</v>
      </c>
      <c r="BH89" s="131">
        <f t="shared" ref="BH89" si="402">BH88-BG88</f>
        <v>0</v>
      </c>
      <c r="BJ89" s="128"/>
      <c r="BK89" s="128"/>
      <c r="BL89" s="128"/>
      <c r="BM89" s="128"/>
      <c r="BN89" s="128"/>
      <c r="BO89" s="128"/>
    </row>
    <row r="90" spans="2:67" ht="18" customHeight="1" x14ac:dyDescent="0.25">
      <c r="C90" s="114"/>
      <c r="D90" s="114"/>
      <c r="E90" s="118" t="s">
        <v>5</v>
      </c>
      <c r="G90" s="124"/>
      <c r="H90" s="124"/>
      <c r="I90" s="124"/>
      <c r="J90" s="124"/>
      <c r="K90" s="124"/>
      <c r="L90" s="124"/>
      <c r="M90" s="124"/>
      <c r="N90" s="124"/>
      <c r="O90" s="124"/>
      <c r="P90" s="124"/>
      <c r="Q90" s="124"/>
      <c r="R90" s="124"/>
      <c r="T90" s="124"/>
      <c r="U90" s="124"/>
      <c r="V90" s="124"/>
      <c r="W90" s="124"/>
      <c r="Y90" s="124"/>
      <c r="AB90" s="123">
        <f>(AB88/G88)-1</f>
        <v>9.7640078600454094E-2</v>
      </c>
      <c r="AC90" s="123">
        <f t="shared" ref="AC90:AD90" si="403">(AC88/H88)-1</f>
        <v>9.999809309509744E-2</v>
      </c>
      <c r="AD90" s="123">
        <f t="shared" si="403"/>
        <v>9.4743043941006633E-2</v>
      </c>
      <c r="AE90" s="123">
        <f t="shared" ref="AE90" si="404">(AE88/J88)-1</f>
        <v>0.12071421787444203</v>
      </c>
      <c r="AF90" s="123">
        <f t="shared" ref="AF90" si="405">(AF88/K88)-1</f>
        <v>0.1228257146119589</v>
      </c>
      <c r="AG90" s="123">
        <f t="shared" ref="AG90" si="406">(AG88/L88)-1</f>
        <v>0.12171565458762679</v>
      </c>
      <c r="AH90" s="123">
        <f t="shared" ref="AH90" si="407">(AH88/M88)-1</f>
        <v>0.12451636266605659</v>
      </c>
      <c r="AI90" s="123">
        <f t="shared" ref="AI90" si="408">(AI88/N88)-1</f>
        <v>0.12212099887787908</v>
      </c>
      <c r="AJ90" s="123">
        <f t="shared" ref="AJ90" si="409">(AJ88/O88)-1</f>
        <v>0.12016099941144076</v>
      </c>
      <c r="AK90" s="123">
        <f t="shared" ref="AK90" si="410">(AK88/P88)-1</f>
        <v>0.12533140056075842</v>
      </c>
      <c r="AL90" s="123">
        <f t="shared" ref="AL90" si="411">(AL88/Q88)-1</f>
        <v>0.12120405913876309</v>
      </c>
      <c r="AM90" s="123">
        <f t="shared" ref="AM90" si="412">(AM88/R88)-1</f>
        <v>0.12400220990264987</v>
      </c>
      <c r="AN90" s="123"/>
      <c r="AO90" s="123">
        <f t="shared" ref="AO90:AR90" si="413">(AO88/T88)-1</f>
        <v>9.7465382982925064E-2</v>
      </c>
      <c r="AP90" s="123">
        <f t="shared" si="413"/>
        <v>0.12175130182435701</v>
      </c>
      <c r="AQ90" s="123">
        <f t="shared" si="413"/>
        <v>0.12227639350205166</v>
      </c>
      <c r="AR90" s="123">
        <f t="shared" si="413"/>
        <v>0.12350674768305692</v>
      </c>
      <c r="AS90" s="123"/>
      <c r="AT90" s="123">
        <f t="shared" ref="AT90" si="414">(AT88/Y88)-1</f>
        <v>0.11639225504384609</v>
      </c>
      <c r="AW90" s="124">
        <f>(AW88/AB88)-1</f>
        <v>0.12105674806639422</v>
      </c>
      <c r="AX90" s="124">
        <f t="shared" ref="AX90" si="415">(AX88/AC88)-1</f>
        <v>0.11814163127329458</v>
      </c>
      <c r="AY90" s="124">
        <f t="shared" ref="AY90" si="416">(AY88/AD88)-1</f>
        <v>0.11977222617662897</v>
      </c>
      <c r="AZ90" s="124">
        <f t="shared" ref="AZ90" si="417">(AZ88/AE88)-1</f>
        <v>9.3220338983050821E-2</v>
      </c>
      <c r="BA90" s="124">
        <f t="shared" ref="BA90" si="418">(BA88/AF88)-1</f>
        <v>9.3220338983050821E-2</v>
      </c>
      <c r="BB90" s="124">
        <f t="shared" ref="BB90" si="419">(BB88/AG88)-1</f>
        <v>9.3220338983050821E-2</v>
      </c>
      <c r="BC90" s="124">
        <f t="shared" ref="BC90" si="420">(BC88/AH88)-1</f>
        <v>9.3220338983050821E-2</v>
      </c>
      <c r="BD90" s="124">
        <f t="shared" ref="BD90" si="421">(BD88/AI88)-1</f>
        <v>9.3220338983050821E-2</v>
      </c>
      <c r="BE90" s="124">
        <f t="shared" ref="BE90" si="422">(BE88/AJ88)-1</f>
        <v>9.3220338983050821E-2</v>
      </c>
      <c r="BF90" s="124">
        <f t="shared" ref="BF90" si="423">(BF88/AK88)-1</f>
        <v>9.3220338983050821E-2</v>
      </c>
      <c r="BG90" s="124">
        <f t="shared" ref="BG90" si="424">(BG88/AL88)-1</f>
        <v>9.3220338983050821E-2</v>
      </c>
      <c r="BH90" s="124">
        <f t="shared" ref="BH90" si="425">(BH88/AM88)-1</f>
        <v>9.3220338983050821E-2</v>
      </c>
      <c r="BJ90" s="123">
        <f t="shared" ref="BJ90:BM90" si="426">(BJ88/AO88)-1</f>
        <v>0.11965163197346174</v>
      </c>
      <c r="BK90" s="123">
        <f t="shared" si="426"/>
        <v>9.3220338983050821E-2</v>
      </c>
      <c r="BL90" s="123">
        <f t="shared" si="426"/>
        <v>9.3220338983050821E-2</v>
      </c>
      <c r="BM90" s="123">
        <f t="shared" si="426"/>
        <v>9.3220338983050821E-2</v>
      </c>
      <c r="BN90" s="123"/>
      <c r="BO90" s="123">
        <f t="shared" ref="BO90" si="427">(BO88/AT88)-1</f>
        <v>9.9576258058761358E-2</v>
      </c>
    </row>
    <row r="91" spans="2:67" ht="18" customHeight="1" x14ac:dyDescent="0.25">
      <c r="C91" s="114"/>
      <c r="D91" s="114" t="s">
        <v>15</v>
      </c>
      <c r="E91" s="114"/>
      <c r="G91" s="115">
        <v>2421.6653999999999</v>
      </c>
      <c r="H91" s="115">
        <v>2412.2860000000001</v>
      </c>
      <c r="I91" s="115">
        <v>2415.0744</v>
      </c>
      <c r="J91" s="115">
        <v>2442.7280000000001</v>
      </c>
      <c r="K91" s="115">
        <v>2438.1343999999999</v>
      </c>
      <c r="L91" s="115">
        <v>2419.5079999999998</v>
      </c>
      <c r="M91" s="115">
        <v>2471.1957000000002</v>
      </c>
      <c r="N91" s="115">
        <v>2423.8919000000001</v>
      </c>
      <c r="O91" s="115">
        <v>2438.6673000000001</v>
      </c>
      <c r="P91" s="115">
        <v>2448.4342999999999</v>
      </c>
      <c r="Q91" s="115">
        <v>2473.2339999999999</v>
      </c>
      <c r="R91" s="115">
        <v>2477.5752000000002</v>
      </c>
      <c r="T91" s="98">
        <f>SUM(G91:I91)</f>
        <v>7249.0257999999994</v>
      </c>
      <c r="U91" s="98">
        <f>SUM(J91:L91)</f>
        <v>7300.3703999999998</v>
      </c>
      <c r="V91" s="98">
        <f>SUM(M91:O91)</f>
        <v>7333.7549000000008</v>
      </c>
      <c r="W91" s="98">
        <f>SUM(P91:R91)</f>
        <v>7399.2434999999996</v>
      </c>
      <c r="X91" s="98"/>
      <c r="Y91" s="98">
        <f>SUM(G91:R91)</f>
        <v>29282.3946</v>
      </c>
      <c r="AB91" s="115">
        <v>2750.1729999999998</v>
      </c>
      <c r="AC91" s="115">
        <v>2780.4169999999999</v>
      </c>
      <c r="AD91" s="115">
        <v>2770.6080999999999</v>
      </c>
      <c r="AE91" s="98">
        <f t="shared" ref="AE91:AM91" si="428">AE$7*AE88/1000</f>
        <v>2855.6</v>
      </c>
      <c r="AF91" s="98">
        <f t="shared" si="428"/>
        <v>2873.3</v>
      </c>
      <c r="AG91" s="98">
        <f t="shared" si="428"/>
        <v>2885.1</v>
      </c>
      <c r="AH91" s="98">
        <f t="shared" si="428"/>
        <v>2896.9</v>
      </c>
      <c r="AI91" s="98">
        <f t="shared" si="428"/>
        <v>2914.6</v>
      </c>
      <c r="AJ91" s="98">
        <f t="shared" si="428"/>
        <v>2926.4</v>
      </c>
      <c r="AK91" s="98">
        <f t="shared" si="428"/>
        <v>2944.1</v>
      </c>
      <c r="AL91" s="98">
        <f t="shared" si="428"/>
        <v>2955.9</v>
      </c>
      <c r="AM91" s="98">
        <f t="shared" si="428"/>
        <v>2967.7</v>
      </c>
      <c r="AO91" s="98">
        <f>SUM(AB91:AD91)</f>
        <v>8301.1980999999996</v>
      </c>
      <c r="AP91" s="98">
        <f>SUM(AE91:AG91)</f>
        <v>8614</v>
      </c>
      <c r="AQ91" s="98">
        <f>SUM(AH91:AJ91)</f>
        <v>8737.9</v>
      </c>
      <c r="AR91" s="98">
        <f>SUM(AK91:AM91)</f>
        <v>8867.7000000000007</v>
      </c>
      <c r="AS91" s="98"/>
      <c r="AT91" s="98">
        <f>SUM(AB91:AM91)</f>
        <v>34520.7981</v>
      </c>
      <c r="AW91" s="98">
        <f>AW$7*AW88/1000</f>
        <v>3263.7</v>
      </c>
      <c r="AX91" s="98">
        <f t="shared" ref="AX91:BH91" si="429">AX$7*AX88/1000</f>
        <v>3276.6</v>
      </c>
      <c r="AY91" s="98">
        <f t="shared" si="429"/>
        <v>3295.95</v>
      </c>
      <c r="AZ91" s="98">
        <f t="shared" si="429"/>
        <v>3308.85</v>
      </c>
      <c r="BA91" s="98">
        <f t="shared" si="429"/>
        <v>3321.75</v>
      </c>
      <c r="BB91" s="98">
        <f t="shared" si="429"/>
        <v>3341.1</v>
      </c>
      <c r="BC91" s="98">
        <f t="shared" si="429"/>
        <v>3354</v>
      </c>
      <c r="BD91" s="98">
        <f t="shared" si="429"/>
        <v>3373.35</v>
      </c>
      <c r="BE91" s="98">
        <f t="shared" si="429"/>
        <v>3386.25</v>
      </c>
      <c r="BF91" s="98">
        <f t="shared" si="429"/>
        <v>3399.15</v>
      </c>
      <c r="BG91" s="98">
        <f t="shared" si="429"/>
        <v>3418.5</v>
      </c>
      <c r="BH91" s="98">
        <f t="shared" si="429"/>
        <v>3431.4</v>
      </c>
      <c r="BJ91" s="98">
        <f>SUM(AW91:AY91)</f>
        <v>9836.25</v>
      </c>
      <c r="BK91" s="98">
        <f>SUM(AZ91:BB91)</f>
        <v>9971.7000000000007</v>
      </c>
      <c r="BL91" s="98">
        <f>SUM(BC91:BE91)</f>
        <v>10113.6</v>
      </c>
      <c r="BM91" s="98">
        <f>SUM(BF91:BH91)</f>
        <v>10249.049999999999</v>
      </c>
      <c r="BN91" s="98"/>
      <c r="BO91" s="98">
        <f>SUM(AW91:BH91)</f>
        <v>40170.6</v>
      </c>
    </row>
    <row r="92" spans="2:67" ht="18" customHeight="1" x14ac:dyDescent="0.25">
      <c r="C92" s="114"/>
      <c r="D92" s="114"/>
      <c r="E92" s="118" t="s">
        <v>5</v>
      </c>
      <c r="G92" s="124"/>
      <c r="H92" s="124"/>
      <c r="I92" s="124"/>
      <c r="J92" s="124"/>
      <c r="K92" s="124"/>
      <c r="L92" s="124"/>
      <c r="M92" s="124"/>
      <c r="N92" s="124"/>
      <c r="O92" s="124"/>
      <c r="P92" s="124"/>
      <c r="Q92" s="124"/>
      <c r="R92" s="124"/>
      <c r="T92" s="124"/>
      <c r="U92" s="124"/>
      <c r="V92" s="124"/>
      <c r="W92" s="124"/>
      <c r="Y92" s="124"/>
      <c r="AB92" s="123">
        <f>(AB91/G91)-1</f>
        <v>0.13565358781605408</v>
      </c>
      <c r="AC92" s="123">
        <f t="shared" ref="AC92:AD92" si="430">(AC91/H91)-1</f>
        <v>0.15260669754747158</v>
      </c>
      <c r="AD92" s="123">
        <f t="shared" si="430"/>
        <v>0.14721438809504162</v>
      </c>
      <c r="AE92" s="123">
        <f t="shared" ref="AE92" si="431">(AE91/J91)-1</f>
        <v>0.16902086519661608</v>
      </c>
      <c r="AF92" s="123">
        <f t="shared" ref="AF92" si="432">(AF91/K91)-1</f>
        <v>0.17848302374143121</v>
      </c>
      <c r="AG92" s="123">
        <f t="shared" ref="AG92" si="433">(AG91/L91)-1</f>
        <v>0.19243251107249915</v>
      </c>
      <c r="AH92" s="123">
        <f t="shared" ref="AH92" si="434">(AH91/M91)-1</f>
        <v>0.17226652668584674</v>
      </c>
      <c r="AI92" s="123">
        <f t="shared" ref="AI92" si="435">(AI91/N91)-1</f>
        <v>0.20244636322271625</v>
      </c>
      <c r="AJ92" s="123">
        <f t="shared" ref="AJ92" si="436">(AJ91/O91)-1</f>
        <v>0.19999968835437287</v>
      </c>
      <c r="AK92" s="123">
        <f t="shared" ref="AK92" si="437">(AK91/P91)-1</f>
        <v>0.20244190338290879</v>
      </c>
      <c r="AL92" s="123">
        <f t="shared" ref="AL92" si="438">(AL91/Q91)-1</f>
        <v>0.19515581623089462</v>
      </c>
      <c r="AM92" s="123">
        <f t="shared" ref="AM92" si="439">(AM91/R91)-1</f>
        <v>0.19782438894286614</v>
      </c>
      <c r="AN92" s="123"/>
      <c r="AO92" s="123">
        <f t="shared" ref="AO92:AR92" si="440">(AO91/T91)-1</f>
        <v>0.1451467175078891</v>
      </c>
      <c r="AP92" s="123">
        <f t="shared" si="440"/>
        <v>0.17994013016106702</v>
      </c>
      <c r="AQ92" s="123">
        <f t="shared" si="440"/>
        <v>0.19146332528784105</v>
      </c>
      <c r="AR92" s="123">
        <f t="shared" si="440"/>
        <v>0.19846035611613555</v>
      </c>
      <c r="AS92" s="123"/>
      <c r="AT92" s="123">
        <f t="shared" ref="AT92" si="441">(AT91/Y91)-1</f>
        <v>0.17889259302584493</v>
      </c>
      <c r="AW92" s="124">
        <f>(AW91/AB91)-1</f>
        <v>0.18672534418743836</v>
      </c>
      <c r="AX92" s="124">
        <f t="shared" ref="AX92" si="442">(AX91/AC91)-1</f>
        <v>0.1784563250764184</v>
      </c>
      <c r="AY92" s="124">
        <f t="shared" ref="AY92" si="443">(AY91/AD91)-1</f>
        <v>0.18961248976352874</v>
      </c>
      <c r="AZ92" s="124">
        <f t="shared" ref="AZ92" si="444">(AZ91/AE91)-1</f>
        <v>0.15872321053368821</v>
      </c>
      <c r="BA92" s="124">
        <f t="shared" ref="BA92" si="445">(BA91/AF91)-1</f>
        <v>0.15607489646051564</v>
      </c>
      <c r="BB92" s="124">
        <f t="shared" ref="BB92" si="446">(BB91/AG91)-1</f>
        <v>0.15805344702090052</v>
      </c>
      <c r="BC92" s="124">
        <f t="shared" ref="BC92" si="447">(BC91/AH91)-1</f>
        <v>0.15778936104111296</v>
      </c>
      <c r="BD92" s="124">
        <f t="shared" ref="BD92" si="448">(BD91/AI91)-1</f>
        <v>0.15739724147395862</v>
      </c>
      <c r="BE92" s="124">
        <f t="shared" ref="BE92" si="449">(BE91/AJ91)-1</f>
        <v>0.15713846364133399</v>
      </c>
      <c r="BF92" s="124">
        <f t="shared" ref="BF92" si="450">(BF91/AK91)-1</f>
        <v>0.1545633640161681</v>
      </c>
      <c r="BG92" s="124">
        <f t="shared" ref="BG92" si="451">(BG91/AL91)-1</f>
        <v>0.1565005582056227</v>
      </c>
      <c r="BH92" s="124">
        <f t="shared" ref="BH92" si="452">(BH91/AM91)-1</f>
        <v>0.15624894699599023</v>
      </c>
      <c r="BJ92" s="123">
        <f t="shared" ref="BJ92:BM92" si="453">(BJ91/AO91)-1</f>
        <v>0.18491931905588421</v>
      </c>
      <c r="BK92" s="123">
        <f t="shared" si="453"/>
        <v>0.15761550963547721</v>
      </c>
      <c r="BL92" s="123">
        <f t="shared" si="453"/>
        <v>0.1574405749665253</v>
      </c>
      <c r="BM92" s="123">
        <f t="shared" si="453"/>
        <v>0.15577319936398371</v>
      </c>
      <c r="BN92" s="123"/>
      <c r="BO92" s="123">
        <f t="shared" ref="BO92" si="454">(BO91/AT91)-1</f>
        <v>0.16366371031265348</v>
      </c>
    </row>
    <row r="93" spans="2:67" ht="18" customHeight="1" x14ac:dyDescent="0.25">
      <c r="C93" s="114"/>
      <c r="D93" s="114"/>
      <c r="E93" s="114"/>
    </row>
    <row r="94" spans="2:67" ht="18" customHeight="1" x14ac:dyDescent="0.25">
      <c r="C94" s="114"/>
      <c r="D94" s="114"/>
      <c r="E94" s="114"/>
    </row>
    <row r="95" spans="2:67" ht="18" customHeight="1" x14ac:dyDescent="0.25">
      <c r="B95" s="141" t="s">
        <v>259</v>
      </c>
      <c r="C95" s="114"/>
      <c r="D95" s="114"/>
      <c r="E95" s="114"/>
    </row>
    <row r="96" spans="2:67" ht="18" customHeight="1" x14ac:dyDescent="0.25">
      <c r="C96" s="113" t="str">
        <f>$D$35</f>
        <v>Budget COGS Projections</v>
      </c>
      <c r="D96" s="114"/>
      <c r="E96" s="114"/>
    </row>
    <row r="97" spans="3:67" ht="18" customHeight="1" x14ac:dyDescent="0.25">
      <c r="C97" s="114"/>
      <c r="D97" s="114" t="s">
        <v>246</v>
      </c>
      <c r="E97" s="114"/>
      <c r="G97" s="128">
        <f>G99*1000/G$7</f>
        <v>75.37</v>
      </c>
      <c r="H97" s="128">
        <f t="shared" ref="H97:Y97" si="455">H99*1000/H$7</f>
        <v>74.180000000000007</v>
      </c>
      <c r="I97" s="128">
        <f t="shared" si="455"/>
        <v>74.47</v>
      </c>
      <c r="J97" s="128">
        <f t="shared" si="455"/>
        <v>75.789999999999992</v>
      </c>
      <c r="K97" s="128">
        <f t="shared" si="455"/>
        <v>75.34</v>
      </c>
      <c r="L97" s="128">
        <f t="shared" si="455"/>
        <v>75.010000000000005</v>
      </c>
      <c r="M97" s="128">
        <f t="shared" si="455"/>
        <v>74.84</v>
      </c>
      <c r="N97" s="128">
        <f t="shared" si="455"/>
        <v>74.48</v>
      </c>
      <c r="O97" s="128">
        <f t="shared" si="455"/>
        <v>75.44</v>
      </c>
      <c r="P97" s="128">
        <f t="shared" si="455"/>
        <v>75.010000000000005</v>
      </c>
      <c r="Q97" s="128">
        <f t="shared" si="455"/>
        <v>74.41</v>
      </c>
      <c r="R97" s="128">
        <f t="shared" si="455"/>
        <v>74.650000000000006</v>
      </c>
      <c r="S97" s="128"/>
      <c r="T97" s="128">
        <f t="shared" si="455"/>
        <v>74.674489500362057</v>
      </c>
      <c r="U97" s="128">
        <f t="shared" si="455"/>
        <v>75.381066282420747</v>
      </c>
      <c r="V97" s="128">
        <f t="shared" si="455"/>
        <v>74.920172043010751</v>
      </c>
      <c r="W97" s="128">
        <f t="shared" si="455"/>
        <v>74.689261887863736</v>
      </c>
      <c r="X97" s="128"/>
      <c r="Y97" s="128">
        <f t="shared" si="455"/>
        <v>74.915700699802613</v>
      </c>
      <c r="AB97" s="129">
        <v>77.5</v>
      </c>
      <c r="AC97" s="129">
        <v>77.5</v>
      </c>
      <c r="AD97" s="129">
        <v>77.5</v>
      </c>
      <c r="AE97" s="129">
        <v>77.5</v>
      </c>
      <c r="AF97" s="129">
        <v>77.5</v>
      </c>
      <c r="AG97" s="129">
        <v>77.5</v>
      </c>
      <c r="AH97" s="129">
        <v>77.5</v>
      </c>
      <c r="AI97" s="129">
        <v>77.5</v>
      </c>
      <c r="AJ97" s="129">
        <v>77.5</v>
      </c>
      <c r="AK97" s="129">
        <v>77.5</v>
      </c>
      <c r="AL97" s="129">
        <v>77.5</v>
      </c>
      <c r="AM97" s="129">
        <v>77.5</v>
      </c>
      <c r="AO97" s="128">
        <f>AO99*1000/AO$7</f>
        <v>77.5</v>
      </c>
      <c r="AP97" s="128">
        <f t="shared" ref="AP97:AT97" si="456">AP99*1000/AP$7</f>
        <v>77.5</v>
      </c>
      <c r="AQ97" s="128">
        <f t="shared" si="456"/>
        <v>77.5</v>
      </c>
      <c r="AR97" s="128">
        <f t="shared" si="456"/>
        <v>77.5</v>
      </c>
      <c r="AS97" s="128"/>
      <c r="AT97" s="128">
        <f t="shared" si="456"/>
        <v>77.5</v>
      </c>
      <c r="AW97" s="129">
        <v>80</v>
      </c>
      <c r="AX97" s="129">
        <v>80</v>
      </c>
      <c r="AY97" s="129">
        <v>80</v>
      </c>
      <c r="AZ97" s="129">
        <v>80</v>
      </c>
      <c r="BA97" s="129">
        <v>80</v>
      </c>
      <c r="BB97" s="129">
        <v>80</v>
      </c>
      <c r="BC97" s="129">
        <v>80</v>
      </c>
      <c r="BD97" s="129">
        <v>80</v>
      </c>
      <c r="BE97" s="129">
        <v>80</v>
      </c>
      <c r="BF97" s="129">
        <v>80</v>
      </c>
      <c r="BG97" s="129">
        <v>80</v>
      </c>
      <c r="BH97" s="129">
        <v>80</v>
      </c>
      <c r="BJ97" s="128">
        <f>BJ99*1000/BJ$7</f>
        <v>80</v>
      </c>
      <c r="BK97" s="128">
        <f t="shared" ref="BK97:BO97" si="457">BK99*1000/BK$7</f>
        <v>80</v>
      </c>
      <c r="BL97" s="128">
        <f t="shared" si="457"/>
        <v>80</v>
      </c>
      <c r="BM97" s="128">
        <f t="shared" si="457"/>
        <v>80</v>
      </c>
      <c r="BN97" s="128"/>
      <c r="BO97" s="128">
        <f t="shared" si="457"/>
        <v>80.000000000000014</v>
      </c>
    </row>
    <row r="98" spans="3:67" ht="18" customHeight="1" x14ac:dyDescent="0.25">
      <c r="C98" s="114"/>
      <c r="D98" s="114"/>
      <c r="E98" s="118" t="s">
        <v>5</v>
      </c>
      <c r="G98" s="124"/>
      <c r="H98" s="124"/>
      <c r="I98" s="124"/>
      <c r="J98" s="124"/>
      <c r="K98" s="124"/>
      <c r="L98" s="124"/>
      <c r="M98" s="124"/>
      <c r="N98" s="124"/>
      <c r="O98" s="124"/>
      <c r="P98" s="124"/>
      <c r="Q98" s="124"/>
      <c r="R98" s="124"/>
      <c r="T98" s="124"/>
      <c r="U98" s="124"/>
      <c r="V98" s="124"/>
      <c r="W98" s="124"/>
      <c r="Y98" s="124"/>
      <c r="AB98" s="123">
        <f t="shared" ref="AB98:AD98" si="458">(AB97/G97)-1</f>
        <v>2.8260581133076723E-2</v>
      </c>
      <c r="AC98" s="123">
        <f t="shared" si="458"/>
        <v>4.4755998921542028E-2</v>
      </c>
      <c r="AD98" s="123">
        <f t="shared" si="458"/>
        <v>4.0687525177923956E-2</v>
      </c>
      <c r="AE98" s="123">
        <f t="shared" ref="AE98" si="459">(AE97/J97)-1</f>
        <v>2.2562343317060307E-2</v>
      </c>
      <c r="AF98" s="123">
        <f t="shared" ref="AF98" si="460">(AF97/K97)-1</f>
        <v>2.8670029200955627E-2</v>
      </c>
      <c r="AG98" s="123">
        <f t="shared" ref="AG98" si="461">(AG97/L97)-1</f>
        <v>3.3195573923476829E-2</v>
      </c>
      <c r="AH98" s="123">
        <f t="shared" ref="AH98" si="462">(AH97/M97)-1</f>
        <v>3.5542490646712999E-2</v>
      </c>
      <c r="AI98" s="123">
        <f t="shared" ref="AI98" si="463">(AI97/N97)-1</f>
        <v>4.054779806659492E-2</v>
      </c>
      <c r="AJ98" s="123">
        <f t="shared" ref="AJ98" si="464">(AJ97/O97)-1</f>
        <v>2.7306468716861154E-2</v>
      </c>
      <c r="AK98" s="123">
        <f t="shared" ref="AK98" si="465">(AK97/P97)-1</f>
        <v>3.3195573923476829E-2</v>
      </c>
      <c r="AL98" s="123">
        <f t="shared" ref="AL98" si="466">(AL97/Q97)-1</f>
        <v>4.1526676521972838E-2</v>
      </c>
      <c r="AM98" s="123">
        <f t="shared" ref="AM98" si="467">(AM97/R97)-1</f>
        <v>3.8178164768921663E-2</v>
      </c>
      <c r="AN98" s="123"/>
      <c r="AO98" s="123">
        <f>(AO97/T97)-1</f>
        <v>3.7837694218508799E-2</v>
      </c>
      <c r="AP98" s="123">
        <f>(AP97/U97)-1</f>
        <v>2.8109627816095273E-2</v>
      </c>
      <c r="AQ98" s="123">
        <f>(AQ97/V97)-1</f>
        <v>3.443435708487419E-2</v>
      </c>
      <c r="AR98" s="123">
        <f>(AR97/W97)-1</f>
        <v>3.763242588146376E-2</v>
      </c>
      <c r="AS98" s="123"/>
      <c r="AT98" s="123">
        <f>(AT97/Y97)-1</f>
        <v>3.4496097294117734E-2</v>
      </c>
      <c r="AW98" s="123">
        <f t="shared" ref="AW98" si="468">(AW97/AB97)-1</f>
        <v>3.2258064516129004E-2</v>
      </c>
      <c r="AX98" s="123">
        <f t="shared" ref="AX98" si="469">(AX97/AC97)-1</f>
        <v>3.2258064516129004E-2</v>
      </c>
      <c r="AY98" s="123">
        <f t="shared" ref="AY98" si="470">(AY97/AD97)-1</f>
        <v>3.2258064516129004E-2</v>
      </c>
      <c r="AZ98" s="123">
        <f t="shared" ref="AZ98" si="471">(AZ97/AE97)-1</f>
        <v>3.2258064516129004E-2</v>
      </c>
      <c r="BA98" s="123">
        <f t="shared" ref="BA98" si="472">(BA97/AF97)-1</f>
        <v>3.2258064516129004E-2</v>
      </c>
      <c r="BB98" s="123">
        <f t="shared" ref="BB98" si="473">(BB97/AG97)-1</f>
        <v>3.2258064516129004E-2</v>
      </c>
      <c r="BC98" s="123">
        <f t="shared" ref="BC98" si="474">(BC97/AH97)-1</f>
        <v>3.2258064516129004E-2</v>
      </c>
      <c r="BD98" s="123">
        <f t="shared" ref="BD98" si="475">(BD97/AI97)-1</f>
        <v>3.2258064516129004E-2</v>
      </c>
      <c r="BE98" s="123">
        <f t="shared" ref="BE98" si="476">(BE97/AJ97)-1</f>
        <v>3.2258064516129004E-2</v>
      </c>
      <c r="BF98" s="123">
        <f t="shared" ref="BF98" si="477">(BF97/AK97)-1</f>
        <v>3.2258064516129004E-2</v>
      </c>
      <c r="BG98" s="123">
        <f t="shared" ref="BG98" si="478">(BG97/AL97)-1</f>
        <v>3.2258064516129004E-2</v>
      </c>
      <c r="BH98" s="123">
        <f t="shared" ref="BH98" si="479">(BH97/AM97)-1</f>
        <v>3.2258064516129004E-2</v>
      </c>
      <c r="BJ98" s="123">
        <f>(BJ97/AO97)-1</f>
        <v>3.2258064516129004E-2</v>
      </c>
      <c r="BK98" s="123">
        <f>(BK97/AP97)-1</f>
        <v>3.2258064516129004E-2</v>
      </c>
      <c r="BL98" s="123">
        <f>(BL97/AQ97)-1</f>
        <v>3.2258064516129004E-2</v>
      </c>
      <c r="BM98" s="123">
        <f>(BM97/AR97)-1</f>
        <v>3.2258064516129004E-2</v>
      </c>
      <c r="BN98" s="123"/>
      <c r="BO98" s="123">
        <f>(BO97/AT97)-1</f>
        <v>3.2258064516129226E-2</v>
      </c>
    </row>
    <row r="99" spans="3:67" ht="18" customHeight="1" x14ac:dyDescent="0.25">
      <c r="C99" s="114"/>
      <c r="D99" s="114" t="s">
        <v>247</v>
      </c>
      <c r="E99" s="114"/>
      <c r="G99" s="115">
        <v>348.20940000000002</v>
      </c>
      <c r="H99" s="115">
        <v>341.22800000000001</v>
      </c>
      <c r="I99" s="115">
        <v>341.81729999999999</v>
      </c>
      <c r="J99" s="115">
        <v>351.66559999999998</v>
      </c>
      <c r="K99" s="115">
        <v>349.57760000000002</v>
      </c>
      <c r="L99" s="115">
        <v>345.04599999999999</v>
      </c>
      <c r="M99" s="115">
        <v>352.49639999999999</v>
      </c>
      <c r="N99" s="115">
        <v>343.3528</v>
      </c>
      <c r="O99" s="115">
        <v>349.28719999999998</v>
      </c>
      <c r="P99" s="115">
        <v>350.29669999999999</v>
      </c>
      <c r="Q99" s="115">
        <v>349.72699999999998</v>
      </c>
      <c r="R99" s="115">
        <v>352.34800000000001</v>
      </c>
      <c r="T99" s="98">
        <f>SUM(G99:I99)</f>
        <v>1031.2547</v>
      </c>
      <c r="U99" s="98">
        <f>SUM(J99:L99)</f>
        <v>1046.2891999999999</v>
      </c>
      <c r="V99" s="98">
        <f>SUM(M99:O99)</f>
        <v>1045.1363999999999</v>
      </c>
      <c r="W99" s="98">
        <f>SUM(P99:R99)</f>
        <v>1052.3716999999999</v>
      </c>
      <c r="X99" s="98"/>
      <c r="Y99" s="98">
        <f>SUM(G99:R99)</f>
        <v>4175.0519999999997</v>
      </c>
      <c r="AB99" s="98">
        <f>AB$7*AB97/1000</f>
        <v>370.45</v>
      </c>
      <c r="AC99" s="98">
        <f t="shared" ref="AC99:AD99" si="480">AC$7*AC97/1000</f>
        <v>373.55</v>
      </c>
      <c r="AD99" s="98">
        <f t="shared" si="480"/>
        <v>372.77499999999998</v>
      </c>
      <c r="AE99" s="98">
        <f t="shared" ref="AE99:AM99" si="481">AE$7*AE97/1000</f>
        <v>375.1</v>
      </c>
      <c r="AF99" s="98">
        <f t="shared" si="481"/>
        <v>377.42500000000001</v>
      </c>
      <c r="AG99" s="98">
        <f t="shared" si="481"/>
        <v>378.97500000000002</v>
      </c>
      <c r="AH99" s="98">
        <f t="shared" si="481"/>
        <v>380.52499999999998</v>
      </c>
      <c r="AI99" s="98">
        <f t="shared" si="481"/>
        <v>382.85</v>
      </c>
      <c r="AJ99" s="98">
        <f t="shared" si="481"/>
        <v>384.4</v>
      </c>
      <c r="AK99" s="98">
        <f t="shared" si="481"/>
        <v>386.72500000000002</v>
      </c>
      <c r="AL99" s="98">
        <f t="shared" si="481"/>
        <v>388.27499999999998</v>
      </c>
      <c r="AM99" s="98">
        <f t="shared" si="481"/>
        <v>389.82499999999999</v>
      </c>
      <c r="AO99" s="98">
        <f>SUM(AB99:AD99)</f>
        <v>1116.7750000000001</v>
      </c>
      <c r="AP99" s="98">
        <f>SUM(AE99:AG99)</f>
        <v>1131.5</v>
      </c>
      <c r="AQ99" s="98">
        <f>SUM(AH99:AJ99)</f>
        <v>1147.7750000000001</v>
      </c>
      <c r="AR99" s="98">
        <f>SUM(AK99:AM99)</f>
        <v>1164.825</v>
      </c>
      <c r="AS99" s="98"/>
      <c r="AT99" s="98">
        <f>SUM(AB99:AM99)</f>
        <v>4560.875</v>
      </c>
      <c r="AW99" s="98">
        <f>AW$7*AW97/1000</f>
        <v>404.8</v>
      </c>
      <c r="AX99" s="98">
        <f t="shared" ref="AX99:BH99" si="482">AX$7*AX97/1000</f>
        <v>406.4</v>
      </c>
      <c r="AY99" s="98">
        <f t="shared" si="482"/>
        <v>408.8</v>
      </c>
      <c r="AZ99" s="98">
        <f t="shared" si="482"/>
        <v>410.4</v>
      </c>
      <c r="BA99" s="98">
        <f t="shared" si="482"/>
        <v>412</v>
      </c>
      <c r="BB99" s="98">
        <f t="shared" si="482"/>
        <v>414.4</v>
      </c>
      <c r="BC99" s="98">
        <f t="shared" si="482"/>
        <v>416</v>
      </c>
      <c r="BD99" s="98">
        <f t="shared" si="482"/>
        <v>418.4</v>
      </c>
      <c r="BE99" s="98">
        <f t="shared" si="482"/>
        <v>420</v>
      </c>
      <c r="BF99" s="98">
        <f t="shared" si="482"/>
        <v>421.6</v>
      </c>
      <c r="BG99" s="98">
        <f t="shared" si="482"/>
        <v>424</v>
      </c>
      <c r="BH99" s="98">
        <f t="shared" si="482"/>
        <v>425.6</v>
      </c>
      <c r="BJ99" s="98">
        <f>SUM(AW99:AY99)</f>
        <v>1220</v>
      </c>
      <c r="BK99" s="98">
        <f>SUM(AZ99:BB99)</f>
        <v>1236.8</v>
      </c>
      <c r="BL99" s="98">
        <f>SUM(BC99:BE99)</f>
        <v>1254.4000000000001</v>
      </c>
      <c r="BM99" s="98">
        <f>SUM(BF99:BH99)</f>
        <v>1271.2</v>
      </c>
      <c r="BN99" s="98"/>
      <c r="BO99" s="98">
        <f>SUM(AW99:BH99)</f>
        <v>4982.4000000000005</v>
      </c>
    </row>
    <row r="100" spans="3:67" ht="18" customHeight="1" x14ac:dyDescent="0.25">
      <c r="C100" s="114"/>
      <c r="D100" s="114"/>
      <c r="E100" s="114"/>
    </row>
    <row r="101" spans="3:67" ht="18" customHeight="1" x14ac:dyDescent="0.25">
      <c r="C101" s="114"/>
      <c r="D101" s="114" t="s">
        <v>36</v>
      </c>
      <c r="E101" s="114"/>
      <c r="G101" s="132">
        <f>G102/G$9</f>
        <v>0</v>
      </c>
      <c r="H101" s="132">
        <f t="shared" ref="H101:Y101" si="483">H102/H$9</f>
        <v>0</v>
      </c>
      <c r="I101" s="132">
        <f t="shared" si="483"/>
        <v>0</v>
      </c>
      <c r="J101" s="132">
        <f t="shared" si="483"/>
        <v>0</v>
      </c>
      <c r="K101" s="132">
        <f t="shared" si="483"/>
        <v>0</v>
      </c>
      <c r="L101" s="132">
        <f t="shared" si="483"/>
        <v>0</v>
      </c>
      <c r="M101" s="132">
        <f t="shared" si="483"/>
        <v>0</v>
      </c>
      <c r="N101" s="132">
        <f t="shared" si="483"/>
        <v>0</v>
      </c>
      <c r="O101" s="132">
        <f t="shared" si="483"/>
        <v>0</v>
      </c>
      <c r="P101" s="132">
        <f t="shared" si="483"/>
        <v>0</v>
      </c>
      <c r="Q101" s="132">
        <f t="shared" si="483"/>
        <v>0</v>
      </c>
      <c r="R101" s="132">
        <f t="shared" si="483"/>
        <v>0</v>
      </c>
      <c r="S101" s="132"/>
      <c r="T101" s="132">
        <f t="shared" si="483"/>
        <v>0</v>
      </c>
      <c r="U101" s="132">
        <f t="shared" si="483"/>
        <v>0</v>
      </c>
      <c r="V101" s="132">
        <f t="shared" si="483"/>
        <v>0</v>
      </c>
      <c r="W101" s="132">
        <f t="shared" si="483"/>
        <v>0</v>
      </c>
      <c r="X101" s="132"/>
      <c r="Y101" s="132">
        <f t="shared" si="483"/>
        <v>0</v>
      </c>
      <c r="AB101" s="133">
        <v>0</v>
      </c>
      <c r="AC101" s="133">
        <v>0</v>
      </c>
      <c r="AD101" s="133">
        <v>0</v>
      </c>
      <c r="AE101" s="133">
        <v>0</v>
      </c>
      <c r="AF101" s="133">
        <v>0</v>
      </c>
      <c r="AG101" s="133">
        <v>0</v>
      </c>
      <c r="AH101" s="133">
        <v>0</v>
      </c>
      <c r="AI101" s="133">
        <v>0</v>
      </c>
      <c r="AJ101" s="133">
        <v>0</v>
      </c>
      <c r="AK101" s="133">
        <v>0</v>
      </c>
      <c r="AL101" s="133">
        <v>0</v>
      </c>
      <c r="AM101" s="133">
        <v>0</v>
      </c>
      <c r="AO101" s="134">
        <f>AO102/AO$9</f>
        <v>0</v>
      </c>
      <c r="AP101" s="134">
        <f t="shared" ref="AP101:AT101" si="484">AP102/AP$9</f>
        <v>0</v>
      </c>
      <c r="AQ101" s="134">
        <f t="shared" si="484"/>
        <v>0</v>
      </c>
      <c r="AR101" s="134">
        <f t="shared" si="484"/>
        <v>0</v>
      </c>
      <c r="AS101" s="134"/>
      <c r="AT101" s="134">
        <f t="shared" si="484"/>
        <v>0</v>
      </c>
      <c r="AW101" s="133">
        <v>0</v>
      </c>
      <c r="AX101" s="133">
        <v>0</v>
      </c>
      <c r="AY101" s="133">
        <v>0</v>
      </c>
      <c r="AZ101" s="133">
        <v>0</v>
      </c>
      <c r="BA101" s="133">
        <v>0</v>
      </c>
      <c r="BB101" s="133">
        <v>0</v>
      </c>
      <c r="BC101" s="133">
        <v>0</v>
      </c>
      <c r="BD101" s="133">
        <v>0</v>
      </c>
      <c r="BE101" s="133">
        <v>0</v>
      </c>
      <c r="BF101" s="133">
        <v>0</v>
      </c>
      <c r="BG101" s="133">
        <v>0</v>
      </c>
      <c r="BH101" s="133">
        <v>0</v>
      </c>
      <c r="BJ101" s="134">
        <f>BJ102/BJ$9</f>
        <v>0</v>
      </c>
      <c r="BK101" s="134">
        <f t="shared" ref="BK101:BO101" si="485">BK102/BK$9</f>
        <v>0</v>
      </c>
      <c r="BL101" s="134">
        <f t="shared" si="485"/>
        <v>0</v>
      </c>
      <c r="BM101" s="134">
        <f t="shared" si="485"/>
        <v>0</v>
      </c>
      <c r="BN101" s="134"/>
      <c r="BO101" s="134">
        <f t="shared" si="485"/>
        <v>0</v>
      </c>
    </row>
    <row r="102" spans="3:67" ht="18" customHeight="1" x14ac:dyDescent="0.25">
      <c r="C102" s="114"/>
      <c r="D102" s="114" t="s">
        <v>26</v>
      </c>
      <c r="E102" s="114"/>
      <c r="G102" s="115">
        <v>0</v>
      </c>
      <c r="H102" s="115">
        <v>0</v>
      </c>
      <c r="I102" s="115">
        <v>0</v>
      </c>
      <c r="J102" s="115">
        <v>0</v>
      </c>
      <c r="K102" s="115">
        <v>0</v>
      </c>
      <c r="L102" s="115">
        <v>0</v>
      </c>
      <c r="M102" s="115">
        <v>0</v>
      </c>
      <c r="N102" s="115">
        <v>0</v>
      </c>
      <c r="O102" s="115">
        <v>0</v>
      </c>
      <c r="P102" s="115">
        <v>0</v>
      </c>
      <c r="Q102" s="115">
        <v>0</v>
      </c>
      <c r="R102" s="115">
        <v>0</v>
      </c>
      <c r="T102" s="98">
        <f>SUM(G102:I102)</f>
        <v>0</v>
      </c>
      <c r="U102" s="98">
        <f>SUM(J102:L102)</f>
        <v>0</v>
      </c>
      <c r="V102" s="98">
        <f>SUM(M102:O102)</f>
        <v>0</v>
      </c>
      <c r="W102" s="98">
        <f>SUM(P102:R102)</f>
        <v>0</v>
      </c>
      <c r="X102" s="98"/>
      <c r="Y102" s="98">
        <f>SUM(G102:R102)</f>
        <v>0</v>
      </c>
      <c r="AB102" s="98">
        <f>AB$9*AB101</f>
        <v>0</v>
      </c>
      <c r="AC102" s="98">
        <f t="shared" ref="AC102:AD102" si="486">AC$9*AC101</f>
        <v>0</v>
      </c>
      <c r="AD102" s="98">
        <f t="shared" si="486"/>
        <v>0</v>
      </c>
      <c r="AE102" s="98">
        <f t="shared" ref="AE102:AM102" si="487">AE$9*AE101</f>
        <v>0</v>
      </c>
      <c r="AF102" s="98">
        <f t="shared" si="487"/>
        <v>0</v>
      </c>
      <c r="AG102" s="98">
        <f t="shared" si="487"/>
        <v>0</v>
      </c>
      <c r="AH102" s="98">
        <f t="shared" si="487"/>
        <v>0</v>
      </c>
      <c r="AI102" s="98">
        <f t="shared" si="487"/>
        <v>0</v>
      </c>
      <c r="AJ102" s="98">
        <f t="shared" si="487"/>
        <v>0</v>
      </c>
      <c r="AK102" s="98">
        <f t="shared" si="487"/>
        <v>0</v>
      </c>
      <c r="AL102" s="98">
        <f t="shared" si="487"/>
        <v>0</v>
      </c>
      <c r="AM102" s="98">
        <f t="shared" si="487"/>
        <v>0</v>
      </c>
      <c r="AO102" s="98">
        <f>SUM(AB102:AD102)</f>
        <v>0</v>
      </c>
      <c r="AP102" s="98">
        <f>SUM(AE102:AG102)</f>
        <v>0</v>
      </c>
      <c r="AQ102" s="98">
        <f>SUM(AH102:AJ102)</f>
        <v>0</v>
      </c>
      <c r="AR102" s="98">
        <f>SUM(AK102:AM102)</f>
        <v>0</v>
      </c>
      <c r="AS102" s="98"/>
      <c r="AT102" s="98">
        <f>SUM(AB102:AM102)</f>
        <v>0</v>
      </c>
      <c r="AW102" s="98">
        <f>AW$9*AW101</f>
        <v>0</v>
      </c>
      <c r="AX102" s="98">
        <f t="shared" ref="AX102" si="488">AX$9*AX101</f>
        <v>0</v>
      </c>
      <c r="AY102" s="98">
        <f t="shared" ref="AY102" si="489">AY$9*AY101</f>
        <v>0</v>
      </c>
      <c r="AZ102" s="98">
        <f t="shared" ref="AZ102" si="490">AZ$9*AZ101</f>
        <v>0</v>
      </c>
      <c r="BA102" s="98">
        <f t="shared" ref="BA102" si="491">BA$9*BA101</f>
        <v>0</v>
      </c>
      <c r="BB102" s="98">
        <f t="shared" ref="BB102" si="492">BB$9*BB101</f>
        <v>0</v>
      </c>
      <c r="BC102" s="98">
        <f t="shared" ref="BC102" si="493">BC$9*BC101</f>
        <v>0</v>
      </c>
      <c r="BD102" s="98">
        <f t="shared" ref="BD102" si="494">BD$9*BD101</f>
        <v>0</v>
      </c>
      <c r="BE102" s="98">
        <f t="shared" ref="BE102" si="495">BE$9*BE101</f>
        <v>0</v>
      </c>
      <c r="BF102" s="98">
        <f t="shared" ref="BF102" si="496">BF$9*BF101</f>
        <v>0</v>
      </c>
      <c r="BG102" s="98">
        <f t="shared" ref="BG102" si="497">BG$9*BG101</f>
        <v>0</v>
      </c>
      <c r="BH102" s="98">
        <f t="shared" ref="BH102" si="498">BH$9*BH101</f>
        <v>0</v>
      </c>
      <c r="BJ102" s="98">
        <f>SUM(AW102:AY102)</f>
        <v>0</v>
      </c>
      <c r="BK102" s="98">
        <f>SUM(AZ102:BB102)</f>
        <v>0</v>
      </c>
      <c r="BL102" s="98">
        <f>SUM(BC102:BE102)</f>
        <v>0</v>
      </c>
      <c r="BM102" s="98">
        <f>SUM(BF102:BH102)</f>
        <v>0</v>
      </c>
      <c r="BN102" s="98"/>
      <c r="BO102" s="98">
        <f>SUM(AW102:BH102)</f>
        <v>0</v>
      </c>
    </row>
    <row r="103" spans="3:67" ht="18" customHeight="1" x14ac:dyDescent="0.25">
      <c r="C103" s="114"/>
      <c r="D103" s="114"/>
      <c r="E103" s="114"/>
    </row>
    <row r="104" spans="3:67" ht="18" customHeight="1" x14ac:dyDescent="0.25">
      <c r="C104" s="114"/>
      <c r="D104" s="114" t="s">
        <v>243</v>
      </c>
      <c r="E104" s="114"/>
      <c r="G104" s="98">
        <f t="shared" ref="G104:R104" si="499">G$9-G99-G102</f>
        <v>2073.4559999999997</v>
      </c>
      <c r="H104" s="98">
        <f t="shared" si="499"/>
        <v>2071.058</v>
      </c>
      <c r="I104" s="98">
        <f t="shared" si="499"/>
        <v>2073.2570999999998</v>
      </c>
      <c r="J104" s="98">
        <f t="shared" si="499"/>
        <v>2091.0624000000003</v>
      </c>
      <c r="K104" s="98">
        <f t="shared" si="499"/>
        <v>2088.5568000000003</v>
      </c>
      <c r="L104" s="98">
        <f t="shared" si="499"/>
        <v>2074.462</v>
      </c>
      <c r="M104" s="98">
        <f t="shared" si="499"/>
        <v>2118.6993000000002</v>
      </c>
      <c r="N104" s="98">
        <f t="shared" si="499"/>
        <v>2080.5391</v>
      </c>
      <c r="O104" s="98">
        <f t="shared" si="499"/>
        <v>2089.3801000000003</v>
      </c>
      <c r="P104" s="98">
        <f t="shared" si="499"/>
        <v>2098.1376</v>
      </c>
      <c r="Q104" s="98">
        <f t="shared" si="499"/>
        <v>2123.5070000000001</v>
      </c>
      <c r="R104" s="98">
        <f t="shared" si="499"/>
        <v>2125.2272000000003</v>
      </c>
      <c r="T104" s="98">
        <f>SUM(G104:I104)</f>
        <v>6217.771099999999</v>
      </c>
      <c r="U104" s="98">
        <f>SUM(J104:L104)</f>
        <v>6254.0812000000005</v>
      </c>
      <c r="V104" s="98">
        <f>SUM(M104:O104)</f>
        <v>6288.6185000000005</v>
      </c>
      <c r="W104" s="98">
        <f>SUM(P104:R104)</f>
        <v>6346.8717999999999</v>
      </c>
      <c r="X104" s="98"/>
      <c r="Y104" s="98">
        <f>SUM(G104:R104)</f>
        <v>25107.342600000007</v>
      </c>
      <c r="AB104" s="98">
        <f>AB$9-AB99-AB102</f>
        <v>2379.723</v>
      </c>
      <c r="AC104" s="98">
        <f t="shared" ref="AC104:AD104" si="500">AC$9-AC99-AC102</f>
        <v>2406.8669999999997</v>
      </c>
      <c r="AD104" s="98">
        <f t="shared" si="500"/>
        <v>2397.8330999999998</v>
      </c>
      <c r="AE104" s="98">
        <f t="shared" ref="AE104:AM104" si="501">AE$9-AE99-AE102</f>
        <v>2407.9</v>
      </c>
      <c r="AF104" s="98">
        <f t="shared" si="501"/>
        <v>2422.8249999999998</v>
      </c>
      <c r="AG104" s="98">
        <f t="shared" si="501"/>
        <v>2432.7750000000001</v>
      </c>
      <c r="AH104" s="98">
        <f t="shared" si="501"/>
        <v>2442.7249999999999</v>
      </c>
      <c r="AI104" s="98">
        <f t="shared" si="501"/>
        <v>2457.65</v>
      </c>
      <c r="AJ104" s="98">
        <f t="shared" si="501"/>
        <v>2467.6</v>
      </c>
      <c r="AK104" s="98">
        <f t="shared" si="501"/>
        <v>2482.5250000000001</v>
      </c>
      <c r="AL104" s="98">
        <f t="shared" si="501"/>
        <v>2492.4749999999999</v>
      </c>
      <c r="AM104" s="98">
        <f t="shared" si="501"/>
        <v>2502.4250000000002</v>
      </c>
      <c r="AO104" s="98">
        <f>SUM(AB104:AD104)</f>
        <v>7184.4231</v>
      </c>
      <c r="AP104" s="98">
        <f>SUM(AE104:AG104)</f>
        <v>7263.5</v>
      </c>
      <c r="AQ104" s="98">
        <f>SUM(AH104:AJ104)</f>
        <v>7367.9750000000004</v>
      </c>
      <c r="AR104" s="98">
        <f>SUM(AK104:AM104)</f>
        <v>7477.4250000000002</v>
      </c>
      <c r="AS104" s="98"/>
      <c r="AT104" s="98">
        <f>SUM(AB104:AM104)</f>
        <v>29293.323099999998</v>
      </c>
      <c r="AW104" s="98">
        <f>AW$9-AW99-AW102</f>
        <v>2757.7</v>
      </c>
      <c r="AX104" s="98">
        <f t="shared" ref="AX104:BH104" si="502">AX$9-AX99-AX102</f>
        <v>2768.6</v>
      </c>
      <c r="AY104" s="98">
        <f t="shared" si="502"/>
        <v>2784.95</v>
      </c>
      <c r="AZ104" s="98">
        <f t="shared" si="502"/>
        <v>2795.85</v>
      </c>
      <c r="BA104" s="98">
        <f t="shared" si="502"/>
        <v>2806.75</v>
      </c>
      <c r="BB104" s="98">
        <f t="shared" si="502"/>
        <v>2823.1</v>
      </c>
      <c r="BC104" s="98">
        <f t="shared" si="502"/>
        <v>2834</v>
      </c>
      <c r="BD104" s="98">
        <f t="shared" si="502"/>
        <v>2850.35</v>
      </c>
      <c r="BE104" s="98">
        <f t="shared" si="502"/>
        <v>2861.25</v>
      </c>
      <c r="BF104" s="98">
        <f t="shared" si="502"/>
        <v>2872.15</v>
      </c>
      <c r="BG104" s="98">
        <f t="shared" si="502"/>
        <v>2888.5</v>
      </c>
      <c r="BH104" s="98">
        <f t="shared" si="502"/>
        <v>2899.4</v>
      </c>
      <c r="BJ104" s="98">
        <f>SUM(AW104:AY104)</f>
        <v>8311.25</v>
      </c>
      <c r="BK104" s="98">
        <f>SUM(AZ104:BB104)</f>
        <v>8425.7000000000007</v>
      </c>
      <c r="BL104" s="98">
        <f>SUM(BC104:BE104)</f>
        <v>8545.6</v>
      </c>
      <c r="BM104" s="98">
        <f>SUM(BF104:BH104)</f>
        <v>8660.0499999999993</v>
      </c>
      <c r="BN104" s="98"/>
      <c r="BO104" s="98">
        <f>SUM(AW104:BH104)</f>
        <v>33942.6</v>
      </c>
    </row>
    <row r="105" spans="3:67" ht="18" customHeight="1" x14ac:dyDescent="0.25">
      <c r="C105" s="114"/>
      <c r="D105" s="114"/>
      <c r="E105" s="118" t="s">
        <v>5</v>
      </c>
      <c r="G105" s="124"/>
      <c r="H105" s="124"/>
      <c r="I105" s="124"/>
      <c r="J105" s="124"/>
      <c r="K105" s="124"/>
      <c r="L105" s="124"/>
      <c r="M105" s="124"/>
      <c r="N105" s="124"/>
      <c r="O105" s="124"/>
      <c r="P105" s="124"/>
      <c r="Q105" s="124"/>
      <c r="R105" s="124"/>
      <c r="T105" s="124"/>
      <c r="U105" s="124"/>
      <c r="V105" s="124"/>
      <c r="W105" s="124"/>
      <c r="Y105" s="124"/>
      <c r="AB105" s="123">
        <f>(AB104/G104)-1</f>
        <v>0.14770846355070977</v>
      </c>
      <c r="AC105" s="123">
        <f t="shared" ref="AC105:AD105" si="503">(AC104/H104)-1</f>
        <v>0.16214369660337846</v>
      </c>
      <c r="AD105" s="123">
        <f t="shared" si="503"/>
        <v>0.15655366620955991</v>
      </c>
      <c r="AE105" s="123">
        <f t="shared" ref="AE105:AM105" si="504">(AE104/J104)-1</f>
        <v>0.15151991638317441</v>
      </c>
      <c r="AF105" s="123">
        <f t="shared" si="504"/>
        <v>0.16004745477834237</v>
      </c>
      <c r="AG105" s="123">
        <f t="shared" si="504"/>
        <v>0.17272574768783433</v>
      </c>
      <c r="AH105" s="123">
        <f t="shared" si="504"/>
        <v>0.15293614341591555</v>
      </c>
      <c r="AI105" s="123">
        <f t="shared" si="504"/>
        <v>0.18125633880180381</v>
      </c>
      <c r="AJ105" s="123">
        <f t="shared" si="504"/>
        <v>0.18102015042643482</v>
      </c>
      <c r="AK105" s="123">
        <f t="shared" si="504"/>
        <v>0.18320409490778866</v>
      </c>
      <c r="AL105" s="123">
        <f t="shared" si="504"/>
        <v>0.17375407757073558</v>
      </c>
      <c r="AM105" s="123">
        <f t="shared" si="504"/>
        <v>0.17748587068714339</v>
      </c>
      <c r="AN105" s="123"/>
      <c r="AO105" s="123">
        <f t="shared" ref="AO105:AR105" si="505">(AO104/T104)-1</f>
        <v>0.15546599970526431</v>
      </c>
      <c r="AP105" s="123">
        <f t="shared" si="505"/>
        <v>0.16140161403724651</v>
      </c>
      <c r="AQ105" s="123">
        <f t="shared" si="505"/>
        <v>0.17163650490167282</v>
      </c>
      <c r="AR105" s="123">
        <f t="shared" si="505"/>
        <v>0.17812762501363277</v>
      </c>
      <c r="AS105" s="123"/>
      <c r="AT105" s="123">
        <f t="shared" ref="AT105" si="506">(AT104/Y104)-1</f>
        <v>0.16672335924551374</v>
      </c>
      <c r="AW105" s="123">
        <f>(AW104/AB104)-1</f>
        <v>0.15883235149637165</v>
      </c>
      <c r="AX105" s="123">
        <f t="shared" ref="AX105" si="507">(AX104/AC104)-1</f>
        <v>0.15029206017615437</v>
      </c>
      <c r="AY105" s="123">
        <f t="shared" ref="AY105" si="508">(AY104/AD104)-1</f>
        <v>0.16144447251145211</v>
      </c>
      <c r="AZ105" s="123">
        <f t="shared" ref="AZ105" si="509">(AZ104/AE104)-1</f>
        <v>0.16111549482951948</v>
      </c>
      <c r="BA105" s="123">
        <f t="shared" ref="BA105" si="510">(BA104/AF104)-1</f>
        <v>0.15846171308286827</v>
      </c>
      <c r="BB105" s="123">
        <f t="shared" ref="BB105" si="511">(BB104/AG104)-1</f>
        <v>0.16044434853202616</v>
      </c>
      <c r="BC105" s="123">
        <f t="shared" ref="BC105" si="512">(BC104/AH104)-1</f>
        <v>0.16017971732389036</v>
      </c>
      <c r="BD105" s="123">
        <f t="shared" ref="BD105" si="513">(BD104/AI104)-1</f>
        <v>0.1597867881919719</v>
      </c>
      <c r="BE105" s="123">
        <f t="shared" ref="BE105" si="514">(BE104/AJ104)-1</f>
        <v>0.15952747609012818</v>
      </c>
      <c r="BF105" s="123">
        <f t="shared" ref="BF105" si="515">(BF104/AK104)-1</f>
        <v>0.1569470599490439</v>
      </c>
      <c r="BG105" s="123">
        <f t="shared" ref="BG105" si="516">(BG104/AL104)-1</f>
        <v>0.15888825364346681</v>
      </c>
      <c r="BH105" s="123">
        <f t="shared" ref="BH105" si="517">(BH104/AM104)-1</f>
        <v>0.15863612296072804</v>
      </c>
      <c r="BI105" s="123"/>
      <c r="BJ105" s="123">
        <f t="shared" ref="BJ105:BM105" si="518">(BJ104/AO104)-1</f>
        <v>0.15684305953528832</v>
      </c>
      <c r="BK105" s="123">
        <f t="shared" si="518"/>
        <v>0.1600055069869899</v>
      </c>
      <c r="BL105" s="123">
        <f t="shared" si="518"/>
        <v>0.15983021115028206</v>
      </c>
      <c r="BM105" s="123">
        <f t="shared" si="518"/>
        <v>0.15815939310658411</v>
      </c>
      <c r="BN105" s="123"/>
      <c r="BO105" s="123">
        <f t="shared" ref="BO105" si="519">(BO104/AT104)-1</f>
        <v>0.15871456045217358</v>
      </c>
    </row>
    <row r="106" spans="3:67" ht="18" customHeight="1" x14ac:dyDescent="0.25">
      <c r="C106" s="114"/>
      <c r="D106" s="114" t="s">
        <v>248</v>
      </c>
      <c r="E106" s="114"/>
      <c r="G106" s="134">
        <f t="shared" ref="G106:Y106" si="520">G104/G$9</f>
        <v>0.85621077131464973</v>
      </c>
      <c r="H106" s="134">
        <f t="shared" si="520"/>
        <v>0.85854579432123712</v>
      </c>
      <c r="I106" s="134">
        <f t="shared" si="520"/>
        <v>0.85846510567127865</v>
      </c>
      <c r="J106" s="134">
        <f t="shared" si="520"/>
        <v>0.85603571089372221</v>
      </c>
      <c r="K106" s="134">
        <f t="shared" si="520"/>
        <v>0.85662086552734751</v>
      </c>
      <c r="L106" s="134">
        <f t="shared" si="520"/>
        <v>0.85739001482946131</v>
      </c>
      <c r="M106" s="134">
        <f t="shared" si="520"/>
        <v>0.85735795833571582</v>
      </c>
      <c r="N106" s="134">
        <f t="shared" si="520"/>
        <v>0.85834648814165349</v>
      </c>
      <c r="O106" s="134">
        <f t="shared" si="520"/>
        <v>0.85677127831254396</v>
      </c>
      <c r="P106" s="134">
        <f t="shared" si="520"/>
        <v>0.85693032482023312</v>
      </c>
      <c r="Q106" s="134">
        <f t="shared" si="520"/>
        <v>0.85859526433810962</v>
      </c>
      <c r="R106" s="134">
        <f t="shared" si="520"/>
        <v>0.85778514411994444</v>
      </c>
      <c r="S106" s="134"/>
      <c r="T106" s="134">
        <f t="shared" si="520"/>
        <v>0.85773885644054404</v>
      </c>
      <c r="U106" s="134">
        <f t="shared" si="520"/>
        <v>0.85667998434709569</v>
      </c>
      <c r="V106" s="134">
        <f t="shared" si="520"/>
        <v>0.85748959240511291</v>
      </c>
      <c r="W106" s="134">
        <f t="shared" si="520"/>
        <v>0.85777306828731892</v>
      </c>
      <c r="X106" s="134"/>
      <c r="Y106" s="134">
        <f t="shared" si="520"/>
        <v>0.85742108673038675</v>
      </c>
      <c r="AB106" s="134">
        <f>AB104/AB$9</f>
        <v>0.86529938298427045</v>
      </c>
      <c r="AC106" s="134">
        <f t="shared" ref="AC106:AD106" si="521">AC104/AC$9</f>
        <v>0.86564964895553431</v>
      </c>
      <c r="AD106" s="134">
        <f t="shared" si="521"/>
        <v>0.86545372476172289</v>
      </c>
      <c r="AE106" s="134">
        <f t="shared" ref="AE106:AM106" si="522">AE104/AE$9</f>
        <v>0.86521739130434783</v>
      </c>
      <c r="AF106" s="134">
        <f t="shared" si="522"/>
        <v>0.86521739130434772</v>
      </c>
      <c r="AG106" s="134">
        <f t="shared" si="522"/>
        <v>0.86521739130434783</v>
      </c>
      <c r="AH106" s="134">
        <f t="shared" si="522"/>
        <v>0.86521739130434783</v>
      </c>
      <c r="AI106" s="134">
        <f t="shared" si="522"/>
        <v>0.86521739130434783</v>
      </c>
      <c r="AJ106" s="134">
        <f t="shared" si="522"/>
        <v>0.86521739130434783</v>
      </c>
      <c r="AK106" s="134">
        <f t="shared" si="522"/>
        <v>0.86521739130434783</v>
      </c>
      <c r="AL106" s="134">
        <f t="shared" si="522"/>
        <v>0.86521739130434783</v>
      </c>
      <c r="AM106" s="134">
        <f t="shared" si="522"/>
        <v>0.86521739130434794</v>
      </c>
      <c r="AO106" s="134">
        <f>AO104/AO$9</f>
        <v>0.86546821476287872</v>
      </c>
      <c r="AP106" s="134">
        <f t="shared" ref="AP106:AT106" si="523">AP104/AP$9</f>
        <v>0.86521739130434783</v>
      </c>
      <c r="AQ106" s="134">
        <f t="shared" si="523"/>
        <v>0.86521739130434783</v>
      </c>
      <c r="AR106" s="134">
        <f t="shared" si="523"/>
        <v>0.86521739130434783</v>
      </c>
      <c r="AS106" s="134"/>
      <c r="AT106" s="134">
        <f t="shared" si="523"/>
        <v>0.86527889431827942</v>
      </c>
      <c r="AW106" s="134">
        <f>AW104/AW$9</f>
        <v>0.872</v>
      </c>
      <c r="AX106" s="134">
        <f t="shared" ref="AX106:BH106" si="524">AX104/AX$9</f>
        <v>0.872</v>
      </c>
      <c r="AY106" s="134">
        <f t="shared" si="524"/>
        <v>0.872</v>
      </c>
      <c r="AZ106" s="134">
        <f t="shared" si="524"/>
        <v>0.872</v>
      </c>
      <c r="BA106" s="134">
        <f t="shared" si="524"/>
        <v>0.872</v>
      </c>
      <c r="BB106" s="134">
        <f t="shared" si="524"/>
        <v>0.872</v>
      </c>
      <c r="BC106" s="134">
        <f t="shared" si="524"/>
        <v>0.872</v>
      </c>
      <c r="BD106" s="134">
        <f t="shared" si="524"/>
        <v>0.872</v>
      </c>
      <c r="BE106" s="134">
        <f t="shared" si="524"/>
        <v>0.872</v>
      </c>
      <c r="BF106" s="134">
        <f t="shared" si="524"/>
        <v>0.872</v>
      </c>
      <c r="BG106" s="134">
        <f t="shared" si="524"/>
        <v>0.872</v>
      </c>
      <c r="BH106" s="134">
        <f t="shared" si="524"/>
        <v>0.872</v>
      </c>
      <c r="BJ106" s="134">
        <f>BJ104/BJ$9</f>
        <v>0.872</v>
      </c>
      <c r="BK106" s="134">
        <f t="shared" ref="BK106:BO106" si="525">BK104/BK$9</f>
        <v>0.87200000000000011</v>
      </c>
      <c r="BL106" s="134">
        <f t="shared" si="525"/>
        <v>0.872</v>
      </c>
      <c r="BM106" s="134">
        <f t="shared" si="525"/>
        <v>0.87199999999999989</v>
      </c>
      <c r="BN106" s="134"/>
      <c r="BO106" s="134">
        <f t="shared" si="525"/>
        <v>0.872</v>
      </c>
    </row>
    <row r="107" spans="3:67" ht="18" customHeight="1" x14ac:dyDescent="0.25">
      <c r="C107" s="114"/>
      <c r="D107" s="114"/>
      <c r="E107" s="114"/>
    </row>
    <row r="108" spans="3:67" ht="18" customHeight="1" x14ac:dyDescent="0.25">
      <c r="C108" s="113" t="str">
        <f>$D$36</f>
        <v>April COGS Forecast</v>
      </c>
      <c r="D108" s="114"/>
      <c r="E108" s="114"/>
    </row>
    <row r="109" spans="3:67" ht="18" customHeight="1" x14ac:dyDescent="0.25">
      <c r="C109" s="114"/>
      <c r="D109" s="114" t="s">
        <v>246</v>
      </c>
      <c r="E109" s="114"/>
      <c r="G109" s="128">
        <f>G111*1000/G$7</f>
        <v>75.37</v>
      </c>
      <c r="H109" s="128">
        <f t="shared" ref="H109:Y109" si="526">H111*1000/H$7</f>
        <v>74.180000000000007</v>
      </c>
      <c r="I109" s="128">
        <f t="shared" si="526"/>
        <v>74.47</v>
      </c>
      <c r="J109" s="128">
        <f t="shared" si="526"/>
        <v>75.789999999999992</v>
      </c>
      <c r="K109" s="128">
        <f t="shared" si="526"/>
        <v>75.34</v>
      </c>
      <c r="L109" s="128">
        <f t="shared" si="526"/>
        <v>75.010000000000005</v>
      </c>
      <c r="M109" s="128">
        <f t="shared" si="526"/>
        <v>74.84</v>
      </c>
      <c r="N109" s="128">
        <f t="shared" si="526"/>
        <v>74.48</v>
      </c>
      <c r="O109" s="128">
        <f t="shared" si="526"/>
        <v>75.44</v>
      </c>
      <c r="P109" s="128">
        <f t="shared" si="526"/>
        <v>75.010000000000005</v>
      </c>
      <c r="Q109" s="128">
        <f t="shared" si="526"/>
        <v>74.41</v>
      </c>
      <c r="R109" s="128">
        <f t="shared" si="526"/>
        <v>74.650000000000006</v>
      </c>
      <c r="S109" s="128"/>
      <c r="T109" s="128">
        <f t="shared" si="526"/>
        <v>74.674489500362057</v>
      </c>
      <c r="U109" s="128">
        <f t="shared" si="526"/>
        <v>75.381066282420747</v>
      </c>
      <c r="V109" s="128">
        <f t="shared" si="526"/>
        <v>74.920172043010751</v>
      </c>
      <c r="W109" s="128">
        <f t="shared" si="526"/>
        <v>74.689261887863736</v>
      </c>
      <c r="X109" s="128"/>
      <c r="Y109" s="128">
        <f t="shared" si="526"/>
        <v>74.915700699802613</v>
      </c>
      <c r="AB109" s="128">
        <f>AB111*1000/AB$7</f>
        <v>77.5</v>
      </c>
      <c r="AC109" s="128">
        <f t="shared" ref="AC109:AD109" si="527">AC111*1000/AC$7</f>
        <v>77.56</v>
      </c>
      <c r="AD109" s="128">
        <f t="shared" si="527"/>
        <v>77.540000000000006</v>
      </c>
      <c r="AE109" s="129">
        <v>77.5</v>
      </c>
      <c r="AF109" s="129">
        <v>77.5</v>
      </c>
      <c r="AG109" s="129">
        <v>77.5</v>
      </c>
      <c r="AH109" s="129">
        <v>77.5</v>
      </c>
      <c r="AI109" s="129">
        <v>77.5</v>
      </c>
      <c r="AJ109" s="129">
        <v>77.5</v>
      </c>
      <c r="AK109" s="129">
        <v>77.5</v>
      </c>
      <c r="AL109" s="129">
        <v>77.5</v>
      </c>
      <c r="AM109" s="129">
        <v>77.5</v>
      </c>
      <c r="AO109" s="128">
        <f>AO111*1000/AO$7</f>
        <v>77.533421235253286</v>
      </c>
      <c r="AP109" s="128">
        <f t="shared" ref="AP109:AR109" si="528">AP111*1000/AP$7</f>
        <v>77.5</v>
      </c>
      <c r="AQ109" s="128">
        <f t="shared" si="528"/>
        <v>77.5</v>
      </c>
      <c r="AR109" s="128">
        <f t="shared" si="528"/>
        <v>77.5</v>
      </c>
      <c r="AS109" s="128"/>
      <c r="AT109" s="128">
        <f t="shared" ref="AT109" si="529">AT111*1000/AT$7</f>
        <v>77.508183517417152</v>
      </c>
      <c r="AW109" s="129">
        <v>80</v>
      </c>
      <c r="AX109" s="129">
        <v>80</v>
      </c>
      <c r="AY109" s="129">
        <v>80</v>
      </c>
      <c r="AZ109" s="129">
        <v>80</v>
      </c>
      <c r="BA109" s="129">
        <v>80</v>
      </c>
      <c r="BB109" s="129">
        <v>80</v>
      </c>
      <c r="BC109" s="129">
        <v>80</v>
      </c>
      <c r="BD109" s="129">
        <v>80</v>
      </c>
      <c r="BE109" s="129">
        <v>80</v>
      </c>
      <c r="BF109" s="129">
        <v>80</v>
      </c>
      <c r="BG109" s="129">
        <v>80</v>
      </c>
      <c r="BH109" s="129">
        <v>80</v>
      </c>
      <c r="BJ109" s="128">
        <f>BJ111*1000/BJ$7</f>
        <v>80</v>
      </c>
      <c r="BK109" s="128">
        <f t="shared" ref="BK109:BM109" si="530">BK111*1000/BK$7</f>
        <v>80</v>
      </c>
      <c r="BL109" s="128">
        <f t="shared" si="530"/>
        <v>80</v>
      </c>
      <c r="BM109" s="128">
        <f t="shared" si="530"/>
        <v>80</v>
      </c>
      <c r="BN109" s="128"/>
      <c r="BO109" s="128">
        <f t="shared" ref="BO109" si="531">BO111*1000/BO$7</f>
        <v>80.000000000000014</v>
      </c>
    </row>
    <row r="110" spans="3:67" ht="18" customHeight="1" x14ac:dyDescent="0.25">
      <c r="C110" s="114"/>
      <c r="D110" s="114"/>
      <c r="E110" s="118" t="s">
        <v>5</v>
      </c>
      <c r="G110" s="124"/>
      <c r="H110" s="124"/>
      <c r="I110" s="124"/>
      <c r="J110" s="124"/>
      <c r="K110" s="124"/>
      <c r="L110" s="124"/>
      <c r="M110" s="124"/>
      <c r="N110" s="124"/>
      <c r="O110" s="124"/>
      <c r="P110" s="124"/>
      <c r="Q110" s="124"/>
      <c r="R110" s="124"/>
      <c r="T110" s="124"/>
      <c r="U110" s="124"/>
      <c r="V110" s="124"/>
      <c r="W110" s="124"/>
      <c r="Y110" s="124"/>
      <c r="AB110" s="123">
        <f t="shared" ref="AB110:AD110" si="532">(AB109/G109)-1</f>
        <v>2.8260581133076723E-2</v>
      </c>
      <c r="AC110" s="123">
        <f t="shared" si="532"/>
        <v>4.5564842275545914E-2</v>
      </c>
      <c r="AD110" s="123">
        <f t="shared" si="532"/>
        <v>4.1224654223177115E-2</v>
      </c>
      <c r="AE110" s="123">
        <f t="shared" ref="AE110" si="533">(AE109/J109)-1</f>
        <v>2.2562343317060307E-2</v>
      </c>
      <c r="AF110" s="123">
        <f t="shared" ref="AF110" si="534">(AF109/K109)-1</f>
        <v>2.8670029200955627E-2</v>
      </c>
      <c r="AG110" s="123">
        <f t="shared" ref="AG110" si="535">(AG109/L109)-1</f>
        <v>3.3195573923476829E-2</v>
      </c>
      <c r="AH110" s="123">
        <f t="shared" ref="AH110" si="536">(AH109/M109)-1</f>
        <v>3.5542490646712999E-2</v>
      </c>
      <c r="AI110" s="123">
        <f t="shared" ref="AI110" si="537">(AI109/N109)-1</f>
        <v>4.054779806659492E-2</v>
      </c>
      <c r="AJ110" s="123">
        <f t="shared" ref="AJ110" si="538">(AJ109/O109)-1</f>
        <v>2.7306468716861154E-2</v>
      </c>
      <c r="AK110" s="123">
        <f t="shared" ref="AK110" si="539">(AK109/P109)-1</f>
        <v>3.3195573923476829E-2</v>
      </c>
      <c r="AL110" s="123">
        <f t="shared" ref="AL110" si="540">(AL109/Q109)-1</f>
        <v>4.1526676521972838E-2</v>
      </c>
      <c r="AM110" s="123">
        <f t="shared" ref="AM110" si="541">(AM109/R109)-1</f>
        <v>3.8178164768921663E-2</v>
      </c>
      <c r="AN110" s="123"/>
      <c r="AO110" s="123">
        <f>(AO109/T109)-1</f>
        <v>3.8285253157001709E-2</v>
      </c>
      <c r="AP110" s="123">
        <f>(AP109/U109)-1</f>
        <v>2.8109627816095273E-2</v>
      </c>
      <c r="AQ110" s="123">
        <f>(AQ109/V109)-1</f>
        <v>3.443435708487419E-2</v>
      </c>
      <c r="AR110" s="123">
        <f>(AR109/W109)-1</f>
        <v>3.763242588146376E-2</v>
      </c>
      <c r="AS110" s="123"/>
      <c r="AT110" s="123">
        <f>(AT109/Y109)-1</f>
        <v>3.4605333640313596E-2</v>
      </c>
      <c r="AW110" s="123">
        <f t="shared" ref="AW110" si="542">(AW109/AB109)-1</f>
        <v>3.2258064516129004E-2</v>
      </c>
      <c r="AX110" s="123">
        <f t="shared" ref="AX110" si="543">(AX109/AC109)-1</f>
        <v>3.1459515214027789E-2</v>
      </c>
      <c r="AY110" s="123">
        <f t="shared" ref="AY110" si="544">(AY109/AD109)-1</f>
        <v>3.1725561000773617E-2</v>
      </c>
      <c r="AZ110" s="123">
        <f t="shared" ref="AZ110" si="545">(AZ109/AE109)-1</f>
        <v>3.2258064516129004E-2</v>
      </c>
      <c r="BA110" s="123">
        <f t="shared" ref="BA110" si="546">(BA109/AF109)-1</f>
        <v>3.2258064516129004E-2</v>
      </c>
      <c r="BB110" s="123">
        <f t="shared" ref="BB110" si="547">(BB109/AG109)-1</f>
        <v>3.2258064516129004E-2</v>
      </c>
      <c r="BC110" s="123">
        <f t="shared" ref="BC110" si="548">(BC109/AH109)-1</f>
        <v>3.2258064516129004E-2</v>
      </c>
      <c r="BD110" s="123">
        <f t="shared" ref="BD110" si="549">(BD109/AI109)-1</f>
        <v>3.2258064516129004E-2</v>
      </c>
      <c r="BE110" s="123">
        <f t="shared" ref="BE110" si="550">(BE109/AJ109)-1</f>
        <v>3.2258064516129004E-2</v>
      </c>
      <c r="BF110" s="123">
        <f t="shared" ref="BF110" si="551">(BF109/AK109)-1</f>
        <v>3.2258064516129004E-2</v>
      </c>
      <c r="BG110" s="123">
        <f t="shared" ref="BG110" si="552">(BG109/AL109)-1</f>
        <v>3.2258064516129004E-2</v>
      </c>
      <c r="BH110" s="123">
        <f t="shared" ref="BH110" si="553">(BH109/AM109)-1</f>
        <v>3.2258064516129004E-2</v>
      </c>
      <c r="BJ110" s="123">
        <f>(BJ109/AO109)-1</f>
        <v>3.1813103632594375E-2</v>
      </c>
      <c r="BK110" s="123">
        <f>(BK109/AP109)-1</f>
        <v>3.2258064516129004E-2</v>
      </c>
      <c r="BL110" s="123">
        <f>(BL109/AQ109)-1</f>
        <v>3.2258064516129004E-2</v>
      </c>
      <c r="BM110" s="123">
        <f>(BM109/AR109)-1</f>
        <v>3.2258064516129004E-2</v>
      </c>
      <c r="BN110" s="123"/>
      <c r="BO110" s="123">
        <f>(BO109/AT109)-1</f>
        <v>3.2149076000767218E-2</v>
      </c>
    </row>
    <row r="111" spans="3:67" ht="18" customHeight="1" x14ac:dyDescent="0.25">
      <c r="C111" s="114"/>
      <c r="D111" s="114" t="s">
        <v>247</v>
      </c>
      <c r="E111" s="114"/>
      <c r="G111" s="115">
        <v>348.20940000000002</v>
      </c>
      <c r="H111" s="115">
        <v>341.22800000000001</v>
      </c>
      <c r="I111" s="115">
        <v>341.81729999999999</v>
      </c>
      <c r="J111" s="115">
        <v>351.66559999999998</v>
      </c>
      <c r="K111" s="115">
        <v>349.57760000000002</v>
      </c>
      <c r="L111" s="115">
        <v>345.04599999999999</v>
      </c>
      <c r="M111" s="115">
        <v>352.49639999999999</v>
      </c>
      <c r="N111" s="115">
        <v>343.3528</v>
      </c>
      <c r="O111" s="115">
        <v>349.28719999999998</v>
      </c>
      <c r="P111" s="115">
        <v>350.29669999999999</v>
      </c>
      <c r="Q111" s="115">
        <v>349.72699999999998</v>
      </c>
      <c r="R111" s="115">
        <v>352.34800000000001</v>
      </c>
      <c r="T111" s="98">
        <f>SUM(G111:I111)</f>
        <v>1031.2547</v>
      </c>
      <c r="U111" s="98">
        <f>SUM(J111:L111)</f>
        <v>1046.2891999999999</v>
      </c>
      <c r="V111" s="98">
        <f>SUM(M111:O111)</f>
        <v>1045.1363999999999</v>
      </c>
      <c r="W111" s="98">
        <f>SUM(P111:R111)</f>
        <v>1052.3716999999999</v>
      </c>
      <c r="X111" s="98"/>
      <c r="Y111" s="98">
        <f>SUM(G111:R111)</f>
        <v>4175.0519999999997</v>
      </c>
      <c r="AB111" s="115">
        <v>370.45</v>
      </c>
      <c r="AC111" s="115">
        <v>373.83920000000001</v>
      </c>
      <c r="AD111" s="115">
        <v>372.9674</v>
      </c>
      <c r="AE111" s="98">
        <f t="shared" ref="AE111:AM111" si="554">AE$7*AE109/1000</f>
        <v>375.1</v>
      </c>
      <c r="AF111" s="98">
        <f t="shared" si="554"/>
        <v>377.42500000000001</v>
      </c>
      <c r="AG111" s="98">
        <f t="shared" si="554"/>
        <v>378.97500000000002</v>
      </c>
      <c r="AH111" s="98">
        <f t="shared" si="554"/>
        <v>380.52499999999998</v>
      </c>
      <c r="AI111" s="98">
        <f t="shared" si="554"/>
        <v>382.85</v>
      </c>
      <c r="AJ111" s="98">
        <f t="shared" si="554"/>
        <v>384.4</v>
      </c>
      <c r="AK111" s="98">
        <f t="shared" si="554"/>
        <v>386.72500000000002</v>
      </c>
      <c r="AL111" s="98">
        <f t="shared" si="554"/>
        <v>388.27499999999998</v>
      </c>
      <c r="AM111" s="98">
        <f t="shared" si="554"/>
        <v>389.82499999999999</v>
      </c>
      <c r="AO111" s="98">
        <f>SUM(AB111:AD111)</f>
        <v>1117.2565999999999</v>
      </c>
      <c r="AP111" s="98">
        <f>SUM(AE111:AG111)</f>
        <v>1131.5</v>
      </c>
      <c r="AQ111" s="98">
        <f>SUM(AH111:AJ111)</f>
        <v>1147.7750000000001</v>
      </c>
      <c r="AR111" s="98">
        <f>SUM(AK111:AM111)</f>
        <v>1164.825</v>
      </c>
      <c r="AS111" s="98"/>
      <c r="AT111" s="98">
        <f>SUM(AB111:AM111)</f>
        <v>4561.3566000000001</v>
      </c>
      <c r="AW111" s="98">
        <f>AW$7*AW109/1000</f>
        <v>404.8</v>
      </c>
      <c r="AX111" s="98">
        <f t="shared" ref="AX111:BH111" si="555">AX$7*AX109/1000</f>
        <v>406.4</v>
      </c>
      <c r="AY111" s="98">
        <f t="shared" si="555"/>
        <v>408.8</v>
      </c>
      <c r="AZ111" s="98">
        <f t="shared" si="555"/>
        <v>410.4</v>
      </c>
      <c r="BA111" s="98">
        <f t="shared" si="555"/>
        <v>412</v>
      </c>
      <c r="BB111" s="98">
        <f t="shared" si="555"/>
        <v>414.4</v>
      </c>
      <c r="BC111" s="98">
        <f t="shared" si="555"/>
        <v>416</v>
      </c>
      <c r="BD111" s="98">
        <f t="shared" si="555"/>
        <v>418.4</v>
      </c>
      <c r="BE111" s="98">
        <f t="shared" si="555"/>
        <v>420</v>
      </c>
      <c r="BF111" s="98">
        <f t="shared" si="555"/>
        <v>421.6</v>
      </c>
      <c r="BG111" s="98">
        <f t="shared" si="555"/>
        <v>424</v>
      </c>
      <c r="BH111" s="98">
        <f t="shared" si="555"/>
        <v>425.6</v>
      </c>
      <c r="BJ111" s="98">
        <f>SUM(AW111:AY111)</f>
        <v>1220</v>
      </c>
      <c r="BK111" s="98">
        <f>SUM(AZ111:BB111)</f>
        <v>1236.8</v>
      </c>
      <c r="BL111" s="98">
        <f>SUM(BC111:BE111)</f>
        <v>1254.4000000000001</v>
      </c>
      <c r="BM111" s="98">
        <f>SUM(BF111:BH111)</f>
        <v>1271.2</v>
      </c>
      <c r="BN111" s="98"/>
      <c r="BO111" s="98">
        <f>SUM(AW111:BH111)</f>
        <v>4982.4000000000005</v>
      </c>
    </row>
    <row r="112" spans="3:67" ht="18" customHeight="1" x14ac:dyDescent="0.25">
      <c r="C112" s="114"/>
      <c r="D112" s="114"/>
      <c r="E112" s="114"/>
    </row>
    <row r="113" spans="3:67" ht="18" customHeight="1" x14ac:dyDescent="0.25">
      <c r="C113" s="114"/>
      <c r="D113" s="114" t="s">
        <v>36</v>
      </c>
      <c r="E113" s="114"/>
      <c r="G113" s="132">
        <f>G114/G$9</f>
        <v>0</v>
      </c>
      <c r="H113" s="132">
        <f t="shared" ref="H113:Y113" si="556">H114/H$9</f>
        <v>0</v>
      </c>
      <c r="I113" s="132">
        <f t="shared" si="556"/>
        <v>0</v>
      </c>
      <c r="J113" s="132">
        <f t="shared" si="556"/>
        <v>0</v>
      </c>
      <c r="K113" s="132">
        <f t="shared" si="556"/>
        <v>0</v>
      </c>
      <c r="L113" s="132">
        <f t="shared" si="556"/>
        <v>0</v>
      </c>
      <c r="M113" s="132">
        <f t="shared" si="556"/>
        <v>0</v>
      </c>
      <c r="N113" s="132">
        <f t="shared" si="556"/>
        <v>0</v>
      </c>
      <c r="O113" s="132">
        <f t="shared" si="556"/>
        <v>0</v>
      </c>
      <c r="P113" s="132">
        <f t="shared" si="556"/>
        <v>0</v>
      </c>
      <c r="Q113" s="132">
        <f t="shared" si="556"/>
        <v>0</v>
      </c>
      <c r="R113" s="132">
        <f t="shared" si="556"/>
        <v>0</v>
      </c>
      <c r="S113" s="132"/>
      <c r="T113" s="132">
        <f t="shared" si="556"/>
        <v>0</v>
      </c>
      <c r="U113" s="132">
        <f t="shared" si="556"/>
        <v>0</v>
      </c>
      <c r="V113" s="132">
        <f t="shared" si="556"/>
        <v>0</v>
      </c>
      <c r="W113" s="132">
        <f t="shared" si="556"/>
        <v>0</v>
      </c>
      <c r="X113" s="132"/>
      <c r="Y113" s="132">
        <f t="shared" si="556"/>
        <v>0</v>
      </c>
      <c r="AB113" s="134">
        <f>AB114/AB$9</f>
        <v>0</v>
      </c>
      <c r="AC113" s="134">
        <f t="shared" ref="AC113:AD113" si="557">AC114/AC$9</f>
        <v>0</v>
      </c>
      <c r="AD113" s="134">
        <f t="shared" si="557"/>
        <v>0</v>
      </c>
      <c r="AE113" s="133">
        <v>0</v>
      </c>
      <c r="AF113" s="133">
        <v>0</v>
      </c>
      <c r="AG113" s="133">
        <v>0</v>
      </c>
      <c r="AH113" s="133">
        <v>0</v>
      </c>
      <c r="AI113" s="133">
        <v>0</v>
      </c>
      <c r="AJ113" s="133">
        <v>0</v>
      </c>
      <c r="AK113" s="133">
        <v>0</v>
      </c>
      <c r="AL113" s="133">
        <v>0</v>
      </c>
      <c r="AM113" s="133">
        <v>0</v>
      </c>
      <c r="AO113" s="134">
        <f>AO114/AO$9</f>
        <v>0</v>
      </c>
      <c r="AP113" s="134">
        <f t="shared" ref="AP113:AR113" si="558">AP114/AP$9</f>
        <v>0</v>
      </c>
      <c r="AQ113" s="134">
        <f t="shared" si="558"/>
        <v>0</v>
      </c>
      <c r="AR113" s="134">
        <f t="shared" si="558"/>
        <v>0</v>
      </c>
      <c r="AS113" s="134"/>
      <c r="AT113" s="134">
        <f t="shared" ref="AT113" si="559">AT114/AT$9</f>
        <v>0</v>
      </c>
      <c r="AW113" s="133">
        <v>0</v>
      </c>
      <c r="AX113" s="133">
        <v>0</v>
      </c>
      <c r="AY113" s="133">
        <v>0</v>
      </c>
      <c r="AZ113" s="133">
        <v>0</v>
      </c>
      <c r="BA113" s="133">
        <v>0</v>
      </c>
      <c r="BB113" s="133">
        <v>0</v>
      </c>
      <c r="BC113" s="133">
        <v>0</v>
      </c>
      <c r="BD113" s="133">
        <v>0</v>
      </c>
      <c r="BE113" s="133">
        <v>0</v>
      </c>
      <c r="BF113" s="133">
        <v>0</v>
      </c>
      <c r="BG113" s="133">
        <v>0</v>
      </c>
      <c r="BH113" s="133">
        <v>0</v>
      </c>
      <c r="BJ113" s="134">
        <f>BJ114/BJ$9</f>
        <v>0</v>
      </c>
      <c r="BK113" s="134">
        <f t="shared" ref="BK113:BM113" si="560">BK114/BK$9</f>
        <v>0</v>
      </c>
      <c r="BL113" s="134">
        <f t="shared" si="560"/>
        <v>0</v>
      </c>
      <c r="BM113" s="134">
        <f t="shared" si="560"/>
        <v>0</v>
      </c>
      <c r="BN113" s="134"/>
      <c r="BO113" s="134">
        <f t="shared" ref="BO113" si="561">BO114/BO$9</f>
        <v>0</v>
      </c>
    </row>
    <row r="114" spans="3:67" ht="18" customHeight="1" x14ac:dyDescent="0.25">
      <c r="C114" s="114"/>
      <c r="D114" s="114" t="s">
        <v>26</v>
      </c>
      <c r="E114" s="114"/>
      <c r="G114" s="115">
        <v>0</v>
      </c>
      <c r="H114" s="115">
        <v>0</v>
      </c>
      <c r="I114" s="115">
        <v>0</v>
      </c>
      <c r="J114" s="115">
        <v>0</v>
      </c>
      <c r="K114" s="115">
        <v>0</v>
      </c>
      <c r="L114" s="115">
        <v>0</v>
      </c>
      <c r="M114" s="115">
        <v>0</v>
      </c>
      <c r="N114" s="115">
        <v>0</v>
      </c>
      <c r="O114" s="115">
        <v>0</v>
      </c>
      <c r="P114" s="115">
        <v>0</v>
      </c>
      <c r="Q114" s="115">
        <v>0</v>
      </c>
      <c r="R114" s="115">
        <v>0</v>
      </c>
      <c r="T114" s="98">
        <f>SUM(G114:I114)</f>
        <v>0</v>
      </c>
      <c r="U114" s="98">
        <f>SUM(J114:L114)</f>
        <v>0</v>
      </c>
      <c r="V114" s="98">
        <f>SUM(M114:O114)</f>
        <v>0</v>
      </c>
      <c r="W114" s="98">
        <f>SUM(P114:R114)</f>
        <v>0</v>
      </c>
      <c r="X114" s="98"/>
      <c r="Y114" s="98">
        <f>SUM(G114:R114)</f>
        <v>0</v>
      </c>
      <c r="AB114" s="115">
        <v>0</v>
      </c>
      <c r="AC114" s="115">
        <v>0</v>
      </c>
      <c r="AD114" s="115">
        <v>0</v>
      </c>
      <c r="AE114" s="98">
        <f t="shared" ref="AE114" si="562">AE$9*AE113</f>
        <v>0</v>
      </c>
      <c r="AF114" s="98">
        <f t="shared" ref="AF114" si="563">AF$9*AF113</f>
        <v>0</v>
      </c>
      <c r="AG114" s="98">
        <f t="shared" ref="AG114" si="564">AG$9*AG113</f>
        <v>0</v>
      </c>
      <c r="AH114" s="98">
        <f t="shared" ref="AH114" si="565">AH$9*AH113</f>
        <v>0</v>
      </c>
      <c r="AI114" s="98">
        <f t="shared" ref="AI114" si="566">AI$9*AI113</f>
        <v>0</v>
      </c>
      <c r="AJ114" s="98">
        <f t="shared" ref="AJ114" si="567">AJ$9*AJ113</f>
        <v>0</v>
      </c>
      <c r="AK114" s="98">
        <f t="shared" ref="AK114" si="568">AK$9*AK113</f>
        <v>0</v>
      </c>
      <c r="AL114" s="98">
        <f t="shared" ref="AL114" si="569">AL$9*AL113</f>
        <v>0</v>
      </c>
      <c r="AM114" s="98">
        <f t="shared" ref="AM114" si="570">AM$9*AM113</f>
        <v>0</v>
      </c>
      <c r="AO114" s="98">
        <f>SUM(AB114:AD114)</f>
        <v>0</v>
      </c>
      <c r="AP114" s="98">
        <f>SUM(AE114:AG114)</f>
        <v>0</v>
      </c>
      <c r="AQ114" s="98">
        <f>SUM(AH114:AJ114)</f>
        <v>0</v>
      </c>
      <c r="AR114" s="98">
        <f>SUM(AK114:AM114)</f>
        <v>0</v>
      </c>
      <c r="AS114" s="98"/>
      <c r="AT114" s="98">
        <f>SUM(AB114:AM114)</f>
        <v>0</v>
      </c>
      <c r="AW114" s="98">
        <f>AW$9*AW113</f>
        <v>0</v>
      </c>
      <c r="AX114" s="98">
        <f t="shared" ref="AX114" si="571">AX$9*AX113</f>
        <v>0</v>
      </c>
      <c r="AY114" s="98">
        <f t="shared" ref="AY114" si="572">AY$9*AY113</f>
        <v>0</v>
      </c>
      <c r="AZ114" s="98">
        <f t="shared" ref="AZ114" si="573">AZ$9*AZ113</f>
        <v>0</v>
      </c>
      <c r="BA114" s="98">
        <f t="shared" ref="BA114" si="574">BA$9*BA113</f>
        <v>0</v>
      </c>
      <c r="BB114" s="98">
        <f t="shared" ref="BB114" si="575">BB$9*BB113</f>
        <v>0</v>
      </c>
      <c r="BC114" s="98">
        <f t="shared" ref="BC114" si="576">BC$9*BC113</f>
        <v>0</v>
      </c>
      <c r="BD114" s="98">
        <f t="shared" ref="BD114" si="577">BD$9*BD113</f>
        <v>0</v>
      </c>
      <c r="BE114" s="98">
        <f t="shared" ref="BE114" si="578">BE$9*BE113</f>
        <v>0</v>
      </c>
      <c r="BF114" s="98">
        <f t="shared" ref="BF114" si="579">BF$9*BF113</f>
        <v>0</v>
      </c>
      <c r="BG114" s="98">
        <f t="shared" ref="BG114" si="580">BG$9*BG113</f>
        <v>0</v>
      </c>
      <c r="BH114" s="98">
        <f t="shared" ref="BH114" si="581">BH$9*BH113</f>
        <v>0</v>
      </c>
      <c r="BJ114" s="98">
        <f>SUM(AW114:AY114)</f>
        <v>0</v>
      </c>
      <c r="BK114" s="98">
        <f>SUM(AZ114:BB114)</f>
        <v>0</v>
      </c>
      <c r="BL114" s="98">
        <f>SUM(BC114:BE114)</f>
        <v>0</v>
      </c>
      <c r="BM114" s="98">
        <f>SUM(BF114:BH114)</f>
        <v>0</v>
      </c>
      <c r="BN114" s="98"/>
      <c r="BO114" s="98">
        <f>SUM(AW114:BH114)</f>
        <v>0</v>
      </c>
    </row>
    <row r="115" spans="3:67" ht="18" customHeight="1" x14ac:dyDescent="0.25">
      <c r="C115" s="114"/>
      <c r="D115" s="114"/>
      <c r="E115" s="114"/>
    </row>
    <row r="116" spans="3:67" ht="18" customHeight="1" x14ac:dyDescent="0.25">
      <c r="C116" s="114"/>
      <c r="D116" s="114" t="s">
        <v>243</v>
      </c>
      <c r="E116" s="114"/>
      <c r="G116" s="98">
        <f t="shared" ref="G116:R116" si="582">G$9-G111-G114</f>
        <v>2073.4559999999997</v>
      </c>
      <c r="H116" s="98">
        <f t="shared" si="582"/>
        <v>2071.058</v>
      </c>
      <c r="I116" s="98">
        <f t="shared" si="582"/>
        <v>2073.2570999999998</v>
      </c>
      <c r="J116" s="98">
        <f t="shared" si="582"/>
        <v>2091.0624000000003</v>
      </c>
      <c r="K116" s="98">
        <f t="shared" si="582"/>
        <v>2088.5568000000003</v>
      </c>
      <c r="L116" s="98">
        <f t="shared" si="582"/>
        <v>2074.462</v>
      </c>
      <c r="M116" s="98">
        <f t="shared" si="582"/>
        <v>2118.6993000000002</v>
      </c>
      <c r="N116" s="98">
        <f t="shared" si="582"/>
        <v>2080.5391</v>
      </c>
      <c r="O116" s="98">
        <f t="shared" si="582"/>
        <v>2089.3801000000003</v>
      </c>
      <c r="P116" s="98">
        <f t="shared" si="582"/>
        <v>2098.1376</v>
      </c>
      <c r="Q116" s="98">
        <f t="shared" si="582"/>
        <v>2123.5070000000001</v>
      </c>
      <c r="R116" s="98">
        <f t="shared" si="582"/>
        <v>2125.2272000000003</v>
      </c>
      <c r="T116" s="98">
        <f>SUM(G116:I116)</f>
        <v>6217.771099999999</v>
      </c>
      <c r="U116" s="98">
        <f>SUM(J116:L116)</f>
        <v>6254.0812000000005</v>
      </c>
      <c r="V116" s="98">
        <f>SUM(M116:O116)</f>
        <v>6288.6185000000005</v>
      </c>
      <c r="W116" s="98">
        <f>SUM(P116:R116)</f>
        <v>6346.8717999999999</v>
      </c>
      <c r="X116" s="98"/>
      <c r="Y116" s="98">
        <f>SUM(G116:R116)</f>
        <v>25107.342600000007</v>
      </c>
      <c r="AB116" s="98">
        <f>AB$9-AB111-AB114</f>
        <v>2379.723</v>
      </c>
      <c r="AC116" s="98">
        <f t="shared" ref="AC116:AD116" si="583">AC$9-AC111-AC114</f>
        <v>2406.5778</v>
      </c>
      <c r="AD116" s="98">
        <f t="shared" si="583"/>
        <v>2397.6406999999999</v>
      </c>
      <c r="AE116" s="98">
        <f t="shared" ref="AE116:AM116" si="584">AE$9-AE111-AE114</f>
        <v>2407.9</v>
      </c>
      <c r="AF116" s="98">
        <f t="shared" si="584"/>
        <v>2422.8249999999998</v>
      </c>
      <c r="AG116" s="98">
        <f t="shared" si="584"/>
        <v>2432.7750000000001</v>
      </c>
      <c r="AH116" s="98">
        <f t="shared" si="584"/>
        <v>2442.7249999999999</v>
      </c>
      <c r="AI116" s="98">
        <f t="shared" si="584"/>
        <v>2457.65</v>
      </c>
      <c r="AJ116" s="98">
        <f t="shared" si="584"/>
        <v>2467.6</v>
      </c>
      <c r="AK116" s="98">
        <f t="shared" si="584"/>
        <v>2482.5250000000001</v>
      </c>
      <c r="AL116" s="98">
        <f t="shared" si="584"/>
        <v>2492.4749999999999</v>
      </c>
      <c r="AM116" s="98">
        <f t="shared" si="584"/>
        <v>2502.4250000000002</v>
      </c>
      <c r="AO116" s="98">
        <f>SUM(AB116:AD116)</f>
        <v>7183.9414999999999</v>
      </c>
      <c r="AP116" s="98">
        <f>SUM(AE116:AG116)</f>
        <v>7263.5</v>
      </c>
      <c r="AQ116" s="98">
        <f>SUM(AH116:AJ116)</f>
        <v>7367.9750000000004</v>
      </c>
      <c r="AR116" s="98">
        <f>SUM(AK116:AM116)</f>
        <v>7477.4250000000002</v>
      </c>
      <c r="AS116" s="98"/>
      <c r="AT116" s="98">
        <f>SUM(AB116:AM116)</f>
        <v>29292.841499999999</v>
      </c>
      <c r="AW116" s="98">
        <f>AW$9-AW111-AW114</f>
        <v>2757.7</v>
      </c>
      <c r="AX116" s="98">
        <f t="shared" ref="AX116:BH116" si="585">AX$9-AX111-AX114</f>
        <v>2768.6</v>
      </c>
      <c r="AY116" s="98">
        <f t="shared" si="585"/>
        <v>2784.95</v>
      </c>
      <c r="AZ116" s="98">
        <f t="shared" si="585"/>
        <v>2795.85</v>
      </c>
      <c r="BA116" s="98">
        <f t="shared" si="585"/>
        <v>2806.75</v>
      </c>
      <c r="BB116" s="98">
        <f t="shared" si="585"/>
        <v>2823.1</v>
      </c>
      <c r="BC116" s="98">
        <f t="shared" si="585"/>
        <v>2834</v>
      </c>
      <c r="BD116" s="98">
        <f t="shared" si="585"/>
        <v>2850.35</v>
      </c>
      <c r="BE116" s="98">
        <f t="shared" si="585"/>
        <v>2861.25</v>
      </c>
      <c r="BF116" s="98">
        <f t="shared" si="585"/>
        <v>2872.15</v>
      </c>
      <c r="BG116" s="98">
        <f t="shared" si="585"/>
        <v>2888.5</v>
      </c>
      <c r="BH116" s="98">
        <f t="shared" si="585"/>
        <v>2899.4</v>
      </c>
      <c r="BJ116" s="98">
        <f>SUM(AW116:AY116)</f>
        <v>8311.25</v>
      </c>
      <c r="BK116" s="98">
        <f>SUM(AZ116:BB116)</f>
        <v>8425.7000000000007</v>
      </c>
      <c r="BL116" s="98">
        <f>SUM(BC116:BE116)</f>
        <v>8545.6</v>
      </c>
      <c r="BM116" s="98">
        <f>SUM(BF116:BH116)</f>
        <v>8660.0499999999993</v>
      </c>
      <c r="BN116" s="98"/>
      <c r="BO116" s="98">
        <f>SUM(AW116:BH116)</f>
        <v>33942.6</v>
      </c>
    </row>
    <row r="117" spans="3:67" ht="18" customHeight="1" x14ac:dyDescent="0.25">
      <c r="C117" s="114"/>
      <c r="D117" s="114"/>
      <c r="E117" s="118" t="s">
        <v>5</v>
      </c>
      <c r="G117" s="124"/>
      <c r="H117" s="124"/>
      <c r="I117" s="124"/>
      <c r="J117" s="124"/>
      <c r="K117" s="124"/>
      <c r="L117" s="124"/>
      <c r="M117" s="124"/>
      <c r="N117" s="124"/>
      <c r="O117" s="124"/>
      <c r="P117" s="124"/>
      <c r="Q117" s="124"/>
      <c r="R117" s="124"/>
      <c r="T117" s="124"/>
      <c r="U117" s="124"/>
      <c r="V117" s="124"/>
      <c r="W117" s="124"/>
      <c r="Y117" s="124"/>
      <c r="AB117" s="123">
        <f>(AB116/G116)-1</f>
        <v>0.14770846355070977</v>
      </c>
      <c r="AC117" s="123">
        <f t="shared" ref="AC117:AD117" si="586">(AC116/H116)-1</f>
        <v>0.16200405782937999</v>
      </c>
      <c r="AD117" s="123">
        <f t="shared" si="586"/>
        <v>0.15646086536976056</v>
      </c>
      <c r="AE117" s="123">
        <f t="shared" ref="AE117" si="587">(AE116/J116)-1</f>
        <v>0.15151991638317441</v>
      </c>
      <c r="AF117" s="123">
        <f t="shared" ref="AF117" si="588">(AF116/K116)-1</f>
        <v>0.16004745477834237</v>
      </c>
      <c r="AG117" s="123">
        <f t="shared" ref="AG117" si="589">(AG116/L116)-1</f>
        <v>0.17272574768783433</v>
      </c>
      <c r="AH117" s="123">
        <f t="shared" ref="AH117" si="590">(AH116/M116)-1</f>
        <v>0.15293614341591555</v>
      </c>
      <c r="AI117" s="123">
        <f t="shared" ref="AI117" si="591">(AI116/N116)-1</f>
        <v>0.18125633880180381</v>
      </c>
      <c r="AJ117" s="123">
        <f t="shared" ref="AJ117" si="592">(AJ116/O116)-1</f>
        <v>0.18102015042643482</v>
      </c>
      <c r="AK117" s="123">
        <f t="shared" ref="AK117" si="593">(AK116/P116)-1</f>
        <v>0.18320409490778866</v>
      </c>
      <c r="AL117" s="123">
        <f t="shared" ref="AL117" si="594">(AL116/Q116)-1</f>
        <v>0.17375407757073558</v>
      </c>
      <c r="AM117" s="123">
        <f t="shared" ref="AM117" si="595">(AM116/R116)-1</f>
        <v>0.17748587068714339</v>
      </c>
      <c r="AN117" s="123"/>
      <c r="AO117" s="123">
        <f t="shared" ref="AO117:AR117" si="596">(AO116/T116)-1</f>
        <v>0.15538854429684634</v>
      </c>
      <c r="AP117" s="123">
        <f t="shared" si="596"/>
        <v>0.16140161403724651</v>
      </c>
      <c r="AQ117" s="123">
        <f t="shared" si="596"/>
        <v>0.17163650490167282</v>
      </c>
      <c r="AR117" s="123">
        <f t="shared" si="596"/>
        <v>0.17812762501363277</v>
      </c>
      <c r="AS117" s="123"/>
      <c r="AT117" s="123">
        <f t="shared" ref="AT117" si="597">(AT116/Y116)-1</f>
        <v>0.16670417760579692</v>
      </c>
      <c r="AW117" s="123">
        <f>(AW116/AB116)-1</f>
        <v>0.15883235149637165</v>
      </c>
      <c r="AX117" s="123">
        <f t="shared" ref="AX117" si="598">(AX116/AC116)-1</f>
        <v>0.15043029151187204</v>
      </c>
      <c r="AY117" s="123">
        <f t="shared" ref="AY117" si="599">(AY116/AD116)-1</f>
        <v>0.1615376732635545</v>
      </c>
      <c r="AZ117" s="123">
        <f t="shared" ref="AZ117" si="600">(AZ116/AE116)-1</f>
        <v>0.16111549482951948</v>
      </c>
      <c r="BA117" s="123">
        <f t="shared" ref="BA117" si="601">(BA116/AF116)-1</f>
        <v>0.15846171308286827</v>
      </c>
      <c r="BB117" s="123">
        <f t="shared" ref="BB117" si="602">(BB116/AG116)-1</f>
        <v>0.16044434853202616</v>
      </c>
      <c r="BC117" s="123">
        <f t="shared" ref="BC117" si="603">(BC116/AH116)-1</f>
        <v>0.16017971732389036</v>
      </c>
      <c r="BD117" s="123">
        <f t="shared" ref="BD117" si="604">(BD116/AI116)-1</f>
        <v>0.1597867881919719</v>
      </c>
      <c r="BE117" s="123">
        <f t="shared" ref="BE117" si="605">(BE116/AJ116)-1</f>
        <v>0.15952747609012818</v>
      </c>
      <c r="BF117" s="123">
        <f t="shared" ref="BF117" si="606">(BF116/AK116)-1</f>
        <v>0.1569470599490439</v>
      </c>
      <c r="BG117" s="123">
        <f t="shared" ref="BG117" si="607">(BG116/AL116)-1</f>
        <v>0.15888825364346681</v>
      </c>
      <c r="BH117" s="123">
        <f t="shared" ref="BH117" si="608">(BH116/AM116)-1</f>
        <v>0.15863612296072804</v>
      </c>
      <c r="BI117" s="123"/>
      <c r="BJ117" s="123">
        <f t="shared" ref="BJ117:BM117" si="609">(BJ116/AO116)-1</f>
        <v>0.15692061245209188</v>
      </c>
      <c r="BK117" s="123">
        <f t="shared" si="609"/>
        <v>0.1600055069869899</v>
      </c>
      <c r="BL117" s="123">
        <f t="shared" si="609"/>
        <v>0.15983021115028206</v>
      </c>
      <c r="BM117" s="123">
        <f t="shared" si="609"/>
        <v>0.15815939310658411</v>
      </c>
      <c r="BN117" s="123"/>
      <c r="BO117" s="123">
        <f t="shared" ref="BO117" si="610">(BO116/AT116)-1</f>
        <v>0.15873361073557857</v>
      </c>
    </row>
    <row r="118" spans="3:67" ht="18" customHeight="1" x14ac:dyDescent="0.25">
      <c r="C118" s="114"/>
      <c r="D118" s="114" t="s">
        <v>248</v>
      </c>
      <c r="E118" s="114"/>
      <c r="G118" s="134">
        <f t="shared" ref="G118:Y118" si="611">G116/G$9</f>
        <v>0.85621077131464973</v>
      </c>
      <c r="H118" s="134">
        <f t="shared" si="611"/>
        <v>0.85854579432123712</v>
      </c>
      <c r="I118" s="134">
        <f t="shared" si="611"/>
        <v>0.85846510567127865</v>
      </c>
      <c r="J118" s="134">
        <f t="shared" si="611"/>
        <v>0.85603571089372221</v>
      </c>
      <c r="K118" s="134">
        <f t="shared" si="611"/>
        <v>0.85662086552734751</v>
      </c>
      <c r="L118" s="134">
        <f t="shared" si="611"/>
        <v>0.85739001482946131</v>
      </c>
      <c r="M118" s="134">
        <f t="shared" si="611"/>
        <v>0.85735795833571582</v>
      </c>
      <c r="N118" s="134">
        <f t="shared" si="611"/>
        <v>0.85834648814165349</v>
      </c>
      <c r="O118" s="134">
        <f t="shared" si="611"/>
        <v>0.85677127831254396</v>
      </c>
      <c r="P118" s="134">
        <f t="shared" si="611"/>
        <v>0.85693032482023312</v>
      </c>
      <c r="Q118" s="134">
        <f t="shared" si="611"/>
        <v>0.85859526433810962</v>
      </c>
      <c r="R118" s="134">
        <f t="shared" si="611"/>
        <v>0.85778514411994444</v>
      </c>
      <c r="S118" s="134"/>
      <c r="T118" s="134">
        <f t="shared" si="611"/>
        <v>0.85773885644054404</v>
      </c>
      <c r="U118" s="134">
        <f t="shared" si="611"/>
        <v>0.85667998434709569</v>
      </c>
      <c r="V118" s="134">
        <f t="shared" si="611"/>
        <v>0.85748959240511291</v>
      </c>
      <c r="W118" s="134">
        <f t="shared" si="611"/>
        <v>0.85777306828731892</v>
      </c>
      <c r="X118" s="134"/>
      <c r="Y118" s="134">
        <f t="shared" si="611"/>
        <v>0.85742108673038675</v>
      </c>
      <c r="AB118" s="134">
        <f>AB116/AB$9</f>
        <v>0.86529938298427045</v>
      </c>
      <c r="AC118" s="134">
        <f t="shared" ref="AC118:AD118" si="612">AC116/AC$9</f>
        <v>0.86554563578053223</v>
      </c>
      <c r="AD118" s="134">
        <f t="shared" si="612"/>
        <v>0.86538428152289026</v>
      </c>
      <c r="AE118" s="134">
        <f t="shared" ref="AE118:AM118" si="613">AE116/AE$9</f>
        <v>0.86521739130434783</v>
      </c>
      <c r="AF118" s="134">
        <f t="shared" si="613"/>
        <v>0.86521739130434772</v>
      </c>
      <c r="AG118" s="134">
        <f t="shared" si="613"/>
        <v>0.86521739130434783</v>
      </c>
      <c r="AH118" s="134">
        <f t="shared" si="613"/>
        <v>0.86521739130434783</v>
      </c>
      <c r="AI118" s="134">
        <f t="shared" si="613"/>
        <v>0.86521739130434783</v>
      </c>
      <c r="AJ118" s="134">
        <f t="shared" si="613"/>
        <v>0.86521739130434783</v>
      </c>
      <c r="AK118" s="134">
        <f t="shared" si="613"/>
        <v>0.86521739130434783</v>
      </c>
      <c r="AL118" s="134">
        <f t="shared" si="613"/>
        <v>0.86521739130434783</v>
      </c>
      <c r="AM118" s="134">
        <f t="shared" si="613"/>
        <v>0.86521739130434794</v>
      </c>
      <c r="AO118" s="134">
        <f>AO116/AO$9</f>
        <v>0.86541019904102756</v>
      </c>
      <c r="AP118" s="134">
        <f t="shared" ref="AP118:AR118" si="614">AP116/AP$9</f>
        <v>0.86521739130434783</v>
      </c>
      <c r="AQ118" s="134">
        <f t="shared" si="614"/>
        <v>0.86521739130434783</v>
      </c>
      <c r="AR118" s="134">
        <f t="shared" si="614"/>
        <v>0.86521739130434783</v>
      </c>
      <c r="AS118" s="134"/>
      <c r="AT118" s="134">
        <f t="shared" ref="AT118" si="615">AT116/AT$9</f>
        <v>0.865264668608411</v>
      </c>
      <c r="AW118" s="134">
        <f>AW116/AW$9</f>
        <v>0.872</v>
      </c>
      <c r="AX118" s="134">
        <f t="shared" ref="AX118:BH118" si="616">AX116/AX$9</f>
        <v>0.872</v>
      </c>
      <c r="AY118" s="134">
        <f t="shared" si="616"/>
        <v>0.872</v>
      </c>
      <c r="AZ118" s="134">
        <f t="shared" si="616"/>
        <v>0.872</v>
      </c>
      <c r="BA118" s="134">
        <f t="shared" si="616"/>
        <v>0.872</v>
      </c>
      <c r="BB118" s="134">
        <f t="shared" si="616"/>
        <v>0.872</v>
      </c>
      <c r="BC118" s="134">
        <f t="shared" si="616"/>
        <v>0.872</v>
      </c>
      <c r="BD118" s="134">
        <f t="shared" si="616"/>
        <v>0.872</v>
      </c>
      <c r="BE118" s="134">
        <f t="shared" si="616"/>
        <v>0.872</v>
      </c>
      <c r="BF118" s="134">
        <f t="shared" si="616"/>
        <v>0.872</v>
      </c>
      <c r="BG118" s="134">
        <f t="shared" si="616"/>
        <v>0.872</v>
      </c>
      <c r="BH118" s="134">
        <f t="shared" si="616"/>
        <v>0.872</v>
      </c>
      <c r="BJ118" s="134">
        <f>BJ116/BJ$9</f>
        <v>0.872</v>
      </c>
      <c r="BK118" s="134">
        <f t="shared" ref="BK118:BM118" si="617">BK116/BK$9</f>
        <v>0.87200000000000011</v>
      </c>
      <c r="BL118" s="134">
        <f t="shared" si="617"/>
        <v>0.872</v>
      </c>
      <c r="BM118" s="134">
        <f t="shared" si="617"/>
        <v>0.87199999999999989</v>
      </c>
      <c r="BN118" s="134"/>
      <c r="BO118" s="134">
        <f t="shared" ref="BO118" si="618">BO116/BO$9</f>
        <v>0.872</v>
      </c>
    </row>
    <row r="119" spans="3:67" ht="18" customHeight="1" x14ac:dyDescent="0.25">
      <c r="C119" s="114"/>
      <c r="D119" s="114"/>
      <c r="E119" s="114"/>
    </row>
    <row r="120" spans="3:67" ht="18" customHeight="1" x14ac:dyDescent="0.25">
      <c r="C120" s="114"/>
      <c r="D120" s="114"/>
      <c r="E120" s="114"/>
    </row>
    <row r="121" spans="3:67" ht="18" customHeight="1" x14ac:dyDescent="0.25">
      <c r="C121" s="114"/>
      <c r="D121" s="114"/>
      <c r="E121" s="114"/>
    </row>
    <row r="122" spans="3:67" ht="18" customHeight="1" x14ac:dyDescent="0.25">
      <c r="C122" s="114"/>
      <c r="D122" s="114"/>
      <c r="E122" s="114"/>
    </row>
    <row r="123" spans="3:67" ht="18" customHeight="1" x14ac:dyDescent="0.25"/>
    <row r="124" spans="3:67" ht="18" customHeight="1" x14ac:dyDescent="0.25"/>
  </sheetData>
  <sheetProtection algorithmName="SHA-512" hashValue="RSgUnX5fK1Qyx0L32eHzqUe5Q6WuNlMwLOgro+/49pO8EB4kUqCnyK3uV9l0uZdO6qg1ogKptW7u/8Pg5Jer7w==" saltValue="70WQDuJyax14or7EwymvVQ==" spinCount="100000" sheet="1" objects="1" scenarios="1" formatCells="0" insertRows="0" selectLockedCells="1"/>
  <mergeCells count="1">
    <mergeCell ref="G21:K21"/>
  </mergeCells>
  <pageMargins left="0.25" right="0.25" top="0.5" bottom="0.5" header="0.25" footer="0.25"/>
  <pageSetup scale="58" fitToHeight="0" orientation="landscape" r:id="rId1"/>
  <headerFooter>
    <oddFooter>&amp;L&amp;10&amp;F&amp;C&amp;10Page &amp;P of &amp;N&amp;R&amp;10&amp;D</oddFooter>
  </headerFooter>
  <colBreaks count="2" manualBreakCount="2">
    <brk id="26" max="37" man="1"/>
    <brk id="47" max="37" man="1"/>
  </col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66FFFF"/>
  </sheetPr>
  <dimension ref="A1:BP250"/>
  <sheetViews>
    <sheetView zoomScale="70" zoomScaleNormal="70" workbookViewId="0">
      <pane xSplit="5" ySplit="3" topLeftCell="Z4" activePane="bottomRight" state="frozen"/>
      <selection activeCell="V1" sqref="V1:V1048576"/>
      <selection pane="topRight" activeCell="V1" sqref="V1:V1048576"/>
      <selection pane="bottomLeft" activeCell="V1" sqref="V1:V1048576"/>
      <selection pane="bottomRight" activeCell="F4" sqref="F4"/>
    </sheetView>
  </sheetViews>
  <sheetFormatPr defaultColWidth="10.625" defaultRowHeight="15.75" customHeight="1" x14ac:dyDescent="0.25"/>
  <cols>
    <col min="1" max="4" width="2.625" style="95" customWidth="1"/>
    <col min="5" max="5" width="20.625" style="95" customWidth="1"/>
    <col min="6" max="6" width="2.625" style="95" customWidth="1"/>
    <col min="7" max="18" width="10.625" style="95"/>
    <col min="19" max="19" width="2.625" style="95" customWidth="1"/>
    <col min="20" max="23" width="10.625" style="95"/>
    <col min="24" max="24" width="2.625" style="95" customWidth="1"/>
    <col min="25" max="25" width="10.625" style="95"/>
    <col min="26" max="27" width="2.625" style="95" customWidth="1"/>
    <col min="28" max="39" width="10.625" style="95"/>
    <col min="40" max="40" width="2.625" style="95" customWidth="1"/>
    <col min="41" max="44" width="10.625" style="95"/>
    <col min="45" max="45" width="2.625" style="95" customWidth="1"/>
    <col min="46" max="46" width="10.625" style="95"/>
    <col min="47" max="48" width="2.625" style="95" customWidth="1"/>
    <col min="49" max="60" width="10.625" style="95"/>
    <col min="61" max="61" width="2.625" style="95" customWidth="1"/>
    <col min="62" max="65" width="10.625" style="95"/>
    <col min="66" max="66" width="2.625" style="95" customWidth="1"/>
    <col min="67" max="67" width="10.625" style="95"/>
    <col min="68" max="69" width="2.625" style="95" customWidth="1"/>
    <col min="70" max="16384" width="10.625" style="95"/>
  </cols>
  <sheetData>
    <row r="1" spans="1:67" ht="18" customHeight="1" x14ac:dyDescent="0.25">
      <c r="A1" s="94" t="str">
        <f ca="1">RIGHT(CELL("filename",$A$1),LEN(CELL("filename",$A$1))-FIND("]",CELL("filename",$A$1)))</f>
        <v>Marketing</v>
      </c>
    </row>
    <row r="2" spans="1:67" ht="18" customHeight="1" x14ac:dyDescent="0.25"/>
    <row r="3" spans="1:67" ht="18" customHeight="1" x14ac:dyDescent="0.25">
      <c r="B3" s="95" t="s">
        <v>8</v>
      </c>
      <c r="G3" s="96">
        <f t="shared" ref="G3:R3" si="0">INDEX(Months,G$4)</f>
        <v>41275</v>
      </c>
      <c r="H3" s="96">
        <f t="shared" si="0"/>
        <v>41306</v>
      </c>
      <c r="I3" s="96">
        <f t="shared" si="0"/>
        <v>41334</v>
      </c>
      <c r="J3" s="96">
        <f t="shared" si="0"/>
        <v>41365</v>
      </c>
      <c r="K3" s="96">
        <f t="shared" si="0"/>
        <v>41395</v>
      </c>
      <c r="L3" s="96">
        <f t="shared" si="0"/>
        <v>41426</v>
      </c>
      <c r="M3" s="96">
        <f t="shared" si="0"/>
        <v>41456</v>
      </c>
      <c r="N3" s="96">
        <f t="shared" si="0"/>
        <v>41487</v>
      </c>
      <c r="O3" s="96">
        <f t="shared" si="0"/>
        <v>41518</v>
      </c>
      <c r="P3" s="96">
        <f t="shared" si="0"/>
        <v>41548</v>
      </c>
      <c r="Q3" s="96">
        <f t="shared" si="0"/>
        <v>41579</v>
      </c>
      <c r="R3" s="96">
        <f t="shared" si="0"/>
        <v>41609</v>
      </c>
      <c r="T3" s="97" t="str">
        <f>"1Q"&amp;TEXT(R3,"yy")</f>
        <v>1Q13</v>
      </c>
      <c r="U3" s="97" t="str">
        <f>"2Q"&amp;TEXT(R3,"yy")</f>
        <v>2Q13</v>
      </c>
      <c r="V3" s="97" t="str">
        <f>"3Q"&amp;TEXT(R3,"yy")</f>
        <v>3Q13</v>
      </c>
      <c r="W3" s="97" t="str">
        <f>"4Q"&amp;TEXT(R3,"yy")</f>
        <v>4Q13</v>
      </c>
      <c r="Y3" s="97" t="str">
        <f>"FY"&amp;TEXT(R3,"yy")</f>
        <v>FY13</v>
      </c>
      <c r="AB3" s="96">
        <f t="shared" ref="AB3:AM3" si="1">INDEX(Months,AB$4)</f>
        <v>41640</v>
      </c>
      <c r="AC3" s="96">
        <f t="shared" si="1"/>
        <v>41671</v>
      </c>
      <c r="AD3" s="96">
        <f t="shared" si="1"/>
        <v>41699</v>
      </c>
      <c r="AE3" s="96">
        <f t="shared" si="1"/>
        <v>41730</v>
      </c>
      <c r="AF3" s="96">
        <f t="shared" si="1"/>
        <v>41760</v>
      </c>
      <c r="AG3" s="96">
        <f t="shared" si="1"/>
        <v>41791</v>
      </c>
      <c r="AH3" s="96">
        <f t="shared" si="1"/>
        <v>41821</v>
      </c>
      <c r="AI3" s="96">
        <f t="shared" si="1"/>
        <v>41852</v>
      </c>
      <c r="AJ3" s="96">
        <f t="shared" si="1"/>
        <v>41883</v>
      </c>
      <c r="AK3" s="96">
        <f t="shared" si="1"/>
        <v>41913</v>
      </c>
      <c r="AL3" s="96">
        <f t="shared" si="1"/>
        <v>41944</v>
      </c>
      <c r="AM3" s="96">
        <f t="shared" si="1"/>
        <v>41974</v>
      </c>
      <c r="AO3" s="97" t="str">
        <f>"1Q"&amp;TEXT(AM3,"yy")</f>
        <v>1Q14</v>
      </c>
      <c r="AP3" s="97" t="str">
        <f>"2Q"&amp;TEXT(AM3,"yy")</f>
        <v>2Q14</v>
      </c>
      <c r="AQ3" s="97" t="str">
        <f>"3Q"&amp;TEXT(AM3,"yy")</f>
        <v>3Q14</v>
      </c>
      <c r="AR3" s="97" t="str">
        <f>"4Q"&amp;TEXT(AM3,"yy")</f>
        <v>4Q14</v>
      </c>
      <c r="AT3" s="97" t="str">
        <f>"FY"&amp;TEXT(AM3,"yy")</f>
        <v>FY14</v>
      </c>
      <c r="AW3" s="96">
        <f t="shared" ref="AW3:BH3" si="2">INDEX(Months,AW$4)</f>
        <v>42005</v>
      </c>
      <c r="AX3" s="96">
        <f t="shared" si="2"/>
        <v>42036</v>
      </c>
      <c r="AY3" s="96">
        <f t="shared" si="2"/>
        <v>42064</v>
      </c>
      <c r="AZ3" s="96">
        <f t="shared" si="2"/>
        <v>42095</v>
      </c>
      <c r="BA3" s="96">
        <f t="shared" si="2"/>
        <v>42125</v>
      </c>
      <c r="BB3" s="96">
        <f t="shared" si="2"/>
        <v>42156</v>
      </c>
      <c r="BC3" s="96">
        <f t="shared" si="2"/>
        <v>42186</v>
      </c>
      <c r="BD3" s="96">
        <f t="shared" si="2"/>
        <v>42217</v>
      </c>
      <c r="BE3" s="96">
        <f t="shared" si="2"/>
        <v>42248</v>
      </c>
      <c r="BF3" s="96">
        <f t="shared" si="2"/>
        <v>42278</v>
      </c>
      <c r="BG3" s="96">
        <f t="shared" si="2"/>
        <v>42309</v>
      </c>
      <c r="BH3" s="96">
        <f t="shared" si="2"/>
        <v>42339</v>
      </c>
      <c r="BJ3" s="97" t="str">
        <f>"1Q"&amp;TEXT(BH3,"yy")</f>
        <v>1Q15</v>
      </c>
      <c r="BK3" s="97" t="str">
        <f>"2Q"&amp;TEXT(BH3,"yy")</f>
        <v>2Q15</v>
      </c>
      <c r="BL3" s="97" t="str">
        <f>"3Q"&amp;TEXT(BH3,"yy")</f>
        <v>3Q15</v>
      </c>
      <c r="BM3" s="97" t="str">
        <f>"4Q"&amp;TEXT(BH3,"yy")</f>
        <v>4Q15</v>
      </c>
      <c r="BO3" s="97" t="str">
        <f>"FY"&amp;TEXT(BH3,"yy")</f>
        <v>FY15</v>
      </c>
    </row>
    <row r="4" spans="1:67" s="98" customFormat="1" ht="18" customHeight="1" x14ac:dyDescent="0.25">
      <c r="B4" s="99" t="s">
        <v>9</v>
      </c>
      <c r="G4" s="100">
        <v>1</v>
      </c>
      <c r="H4" s="100">
        <v>2</v>
      </c>
      <c r="I4" s="100">
        <v>3</v>
      </c>
      <c r="J4" s="100">
        <v>4</v>
      </c>
      <c r="K4" s="100">
        <v>5</v>
      </c>
      <c r="L4" s="100">
        <v>6</v>
      </c>
      <c r="M4" s="100">
        <v>7</v>
      </c>
      <c r="N4" s="100">
        <v>8</v>
      </c>
      <c r="O4" s="100">
        <v>9</v>
      </c>
      <c r="P4" s="100">
        <v>10</v>
      </c>
      <c r="Q4" s="100">
        <v>11</v>
      </c>
      <c r="R4" s="100">
        <v>12</v>
      </c>
      <c r="AB4" s="100">
        <v>13</v>
      </c>
      <c r="AC4" s="100">
        <v>14</v>
      </c>
      <c r="AD4" s="100">
        <v>15</v>
      </c>
      <c r="AE4" s="100">
        <v>16</v>
      </c>
      <c r="AF4" s="100">
        <v>17</v>
      </c>
      <c r="AG4" s="100">
        <v>18</v>
      </c>
      <c r="AH4" s="100">
        <v>19</v>
      </c>
      <c r="AI4" s="100">
        <v>20</v>
      </c>
      <c r="AJ4" s="100">
        <v>21</v>
      </c>
      <c r="AK4" s="100">
        <v>22</v>
      </c>
      <c r="AL4" s="100">
        <v>23</v>
      </c>
      <c r="AM4" s="100">
        <v>24</v>
      </c>
      <c r="AW4" s="100">
        <v>25</v>
      </c>
      <c r="AX4" s="100">
        <v>26</v>
      </c>
      <c r="AY4" s="100">
        <v>27</v>
      </c>
      <c r="AZ4" s="100">
        <v>28</v>
      </c>
      <c r="BA4" s="100">
        <v>29</v>
      </c>
      <c r="BB4" s="100">
        <v>30</v>
      </c>
      <c r="BC4" s="100">
        <v>31</v>
      </c>
      <c r="BD4" s="100">
        <v>32</v>
      </c>
      <c r="BE4" s="100">
        <v>33</v>
      </c>
      <c r="BF4" s="100">
        <v>34</v>
      </c>
      <c r="BG4" s="100">
        <v>35</v>
      </c>
      <c r="BH4" s="100">
        <v>36</v>
      </c>
    </row>
    <row r="5" spans="1:67" ht="18" customHeight="1" x14ac:dyDescent="0.25"/>
    <row r="6" spans="1:67" s="136" customFormat="1" ht="18" hidden="1" customHeight="1" x14ac:dyDescent="0.25">
      <c r="B6" s="136" t="s">
        <v>332</v>
      </c>
    </row>
    <row r="7" spans="1:67" s="136" customFormat="1" ht="18" hidden="1" customHeight="1" x14ac:dyDescent="0.25">
      <c r="C7" s="136" t="s">
        <v>30</v>
      </c>
      <c r="G7" s="161">
        <f t="shared" ref="G7:R7" si="3">INDEX(G23:G26,$C$10)</f>
        <v>1389.875</v>
      </c>
      <c r="H7" s="161">
        <f t="shared" si="3"/>
        <v>1389.875</v>
      </c>
      <c r="I7" s="161">
        <f t="shared" si="3"/>
        <v>1389.875</v>
      </c>
      <c r="J7" s="161">
        <f t="shared" si="3"/>
        <v>1389.875</v>
      </c>
      <c r="K7" s="161">
        <f t="shared" si="3"/>
        <v>1389.875</v>
      </c>
      <c r="L7" s="161">
        <f t="shared" si="3"/>
        <v>1389.875</v>
      </c>
      <c r="M7" s="161">
        <f t="shared" si="3"/>
        <v>1392.48125</v>
      </c>
      <c r="N7" s="161">
        <f t="shared" si="3"/>
        <v>1392.48125</v>
      </c>
      <c r="O7" s="161">
        <f t="shared" si="3"/>
        <v>1392.48125</v>
      </c>
      <c r="P7" s="161">
        <f t="shared" si="3"/>
        <v>1392.48125</v>
      </c>
      <c r="Q7" s="161">
        <f t="shared" si="3"/>
        <v>1392.48125</v>
      </c>
      <c r="R7" s="161">
        <f t="shared" si="3"/>
        <v>1392.48125</v>
      </c>
      <c r="S7" s="162"/>
      <c r="T7" s="161">
        <f t="shared" ref="T7" si="4">SUM(G7:I7)</f>
        <v>4169.625</v>
      </c>
      <c r="U7" s="161">
        <f t="shared" ref="U7" si="5">SUM(J7:L7)</f>
        <v>4169.625</v>
      </c>
      <c r="V7" s="161">
        <f t="shared" ref="V7" si="6">SUM(M7:O7)</f>
        <v>4177.4437500000004</v>
      </c>
      <c r="W7" s="161">
        <f t="shared" ref="W7" si="7">SUM(P7:R7)</f>
        <v>4177.4437500000004</v>
      </c>
      <c r="X7" s="161"/>
      <c r="Y7" s="161">
        <f t="shared" ref="Y7" si="8">SUM(G7:R7)</f>
        <v>16694.137500000004</v>
      </c>
      <c r="Z7" s="162"/>
      <c r="AA7" s="162"/>
      <c r="AB7" s="161">
        <f t="shared" ref="AB7:AM7" si="9">INDEX(AB23:AB26,$C$10)</f>
        <v>1704.8062500000001</v>
      </c>
      <c r="AC7" s="161">
        <f t="shared" si="9"/>
        <v>1704.8062500000001</v>
      </c>
      <c r="AD7" s="161">
        <f t="shared" si="9"/>
        <v>1704.8062500000001</v>
      </c>
      <c r="AE7" s="161">
        <f t="shared" si="9"/>
        <v>1704.8062500000001</v>
      </c>
      <c r="AF7" s="161">
        <f t="shared" si="9"/>
        <v>1704.8062500000001</v>
      </c>
      <c r="AG7" s="161">
        <f t="shared" si="9"/>
        <v>1704.8062500000001</v>
      </c>
      <c r="AH7" s="161">
        <f t="shared" si="9"/>
        <v>1708.3404375</v>
      </c>
      <c r="AI7" s="161">
        <f t="shared" si="9"/>
        <v>1708.3404375</v>
      </c>
      <c r="AJ7" s="161">
        <f t="shared" si="9"/>
        <v>1708.3404375</v>
      </c>
      <c r="AK7" s="161">
        <f t="shared" si="9"/>
        <v>1708.3404375</v>
      </c>
      <c r="AL7" s="161">
        <f t="shared" si="9"/>
        <v>1708.3404375</v>
      </c>
      <c r="AM7" s="161">
        <f t="shared" si="9"/>
        <v>1708.3404375</v>
      </c>
      <c r="AN7" s="162"/>
      <c r="AO7" s="161">
        <f t="shared" ref="AO7" si="10">SUM(AB7:AD7)</f>
        <v>5114.4187500000007</v>
      </c>
      <c r="AP7" s="161">
        <f t="shared" ref="AP7" si="11">SUM(AE7:AG7)</f>
        <v>5114.4187500000007</v>
      </c>
      <c r="AQ7" s="161">
        <f t="shared" ref="AQ7" si="12">SUM(AH7:AJ7)</f>
        <v>5125.0213125</v>
      </c>
      <c r="AR7" s="161">
        <f t="shared" ref="AR7" si="13">SUM(AK7:AM7)</f>
        <v>5125.0213125</v>
      </c>
      <c r="AS7" s="161"/>
      <c r="AT7" s="161">
        <f t="shared" ref="AT7" si="14">SUM(AB7:AM7)</f>
        <v>20478.880124999996</v>
      </c>
      <c r="AU7" s="162"/>
      <c r="AV7" s="162"/>
      <c r="AW7" s="161">
        <f t="shared" ref="AW7:BH7" si="15">INDEX(AW23:AW26,$C$10)</f>
        <v>1905.9151875000002</v>
      </c>
      <c r="AX7" s="161">
        <f t="shared" si="15"/>
        <v>1905.9151875000002</v>
      </c>
      <c r="AY7" s="161">
        <f t="shared" si="15"/>
        <v>1905.9151875000002</v>
      </c>
      <c r="AZ7" s="161">
        <f t="shared" si="15"/>
        <v>1905.9151875000002</v>
      </c>
      <c r="BA7" s="161">
        <f t="shared" si="15"/>
        <v>1905.9151875000002</v>
      </c>
      <c r="BB7" s="161">
        <f t="shared" si="15"/>
        <v>1905.9151875000002</v>
      </c>
      <c r="BC7" s="161">
        <f t="shared" si="15"/>
        <v>1910.4306431250002</v>
      </c>
      <c r="BD7" s="161">
        <f t="shared" si="15"/>
        <v>1910.4306431250002</v>
      </c>
      <c r="BE7" s="161">
        <f t="shared" si="15"/>
        <v>1910.4306431250002</v>
      </c>
      <c r="BF7" s="161">
        <f t="shared" si="15"/>
        <v>1910.4306431250002</v>
      </c>
      <c r="BG7" s="161">
        <f t="shared" si="15"/>
        <v>1910.4306431250002</v>
      </c>
      <c r="BH7" s="161">
        <f t="shared" si="15"/>
        <v>1910.4306431250002</v>
      </c>
      <c r="BI7" s="162"/>
      <c r="BJ7" s="161">
        <f t="shared" ref="BJ7" si="16">SUM(AW7:AY7)</f>
        <v>5717.7455625000002</v>
      </c>
      <c r="BK7" s="161">
        <f t="shared" ref="BK7" si="17">SUM(AZ7:BB7)</f>
        <v>5717.7455625000002</v>
      </c>
      <c r="BL7" s="161">
        <f t="shared" ref="BL7" si="18">SUM(BC7:BE7)</f>
        <v>5731.2919293750001</v>
      </c>
      <c r="BM7" s="161">
        <f t="shared" ref="BM7" si="19">SUM(BF7:BH7)</f>
        <v>5731.2919293750001</v>
      </c>
      <c r="BN7" s="161"/>
      <c r="BO7" s="161">
        <f t="shared" ref="BO7" si="20">SUM(AW7:BH7)</f>
        <v>22898.074983750004</v>
      </c>
    </row>
    <row r="8" spans="1:67" s="139" customFormat="1" ht="18" hidden="1" customHeight="1" x14ac:dyDescent="0.25">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row>
    <row r="9" spans="1:67" s="139" customFormat="1" ht="18" hidden="1" customHeight="1" thickBot="1" x14ac:dyDescent="0.3">
      <c r="B9" s="136" t="s">
        <v>331</v>
      </c>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row>
    <row r="10" spans="1:67" s="139" customFormat="1" ht="18" hidden="1" customHeight="1" thickBot="1" x14ac:dyDescent="0.3">
      <c r="C10" s="140">
        <f>MATCH(Dashboard!$G$22,Marketing_Cost_Cases,0)</f>
        <v>2</v>
      </c>
      <c r="D10" s="139" t="str">
        <f>$C$22</f>
        <v>Marketing Cost Cases</v>
      </c>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163"/>
      <c r="BK10" s="163"/>
      <c r="BL10" s="163"/>
      <c r="BM10" s="163"/>
      <c r="BN10" s="163"/>
      <c r="BO10" s="163"/>
    </row>
    <row r="11" spans="1:67" s="139" customFormat="1" ht="18" hidden="1" customHeight="1" x14ac:dyDescent="0.25">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3"/>
      <c r="BK11" s="163"/>
      <c r="BL11" s="163"/>
      <c r="BM11" s="163"/>
      <c r="BN11" s="163"/>
      <c r="BO11" s="163"/>
    </row>
    <row r="12" spans="1:67" s="139" customFormat="1" ht="18" hidden="1" customHeight="1" x14ac:dyDescent="0.25">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row>
    <row r="13" spans="1:67" s="139" customFormat="1" ht="18" hidden="1" customHeight="1" x14ac:dyDescent="0.25">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163"/>
      <c r="BK13" s="163"/>
      <c r="BL13" s="163"/>
      <c r="BM13" s="163"/>
      <c r="BN13" s="163"/>
      <c r="BO13" s="163"/>
    </row>
    <row r="14" spans="1:67" s="139" customFormat="1" ht="18" hidden="1" customHeight="1" x14ac:dyDescent="0.25">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c r="BH14" s="163"/>
      <c r="BI14" s="163"/>
      <c r="BJ14" s="163"/>
      <c r="BK14" s="163"/>
      <c r="BL14" s="163"/>
      <c r="BM14" s="163"/>
      <c r="BN14" s="163"/>
      <c r="BO14" s="163"/>
    </row>
    <row r="15" spans="1:67" s="139" customFormat="1" ht="18" hidden="1" customHeight="1" x14ac:dyDescent="0.25">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3"/>
      <c r="BM15" s="163"/>
      <c r="BN15" s="163"/>
      <c r="BO15" s="163"/>
    </row>
    <row r="16" spans="1:67" s="139" customFormat="1" ht="18" hidden="1" customHeight="1" x14ac:dyDescent="0.25">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3"/>
      <c r="BN16" s="163"/>
      <c r="BO16" s="163"/>
    </row>
    <row r="17" spans="1:68" s="139" customFormat="1" ht="18" hidden="1" customHeight="1" x14ac:dyDescent="0.25">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c r="BL17" s="163"/>
      <c r="BM17" s="163"/>
      <c r="BN17" s="163"/>
      <c r="BO17" s="163"/>
    </row>
    <row r="18" spans="1:68" s="139" customFormat="1" ht="18" hidden="1" customHeight="1" x14ac:dyDescent="0.25">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163"/>
      <c r="BJ18" s="163"/>
      <c r="BK18" s="163"/>
      <c r="BL18" s="163"/>
      <c r="BM18" s="163"/>
      <c r="BN18" s="163"/>
      <c r="BO18" s="163"/>
    </row>
    <row r="19" spans="1:68" s="139" customFormat="1" ht="18" hidden="1" customHeight="1" x14ac:dyDescent="0.25">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row>
    <row r="20" spans="1:68" ht="18" customHeight="1" x14ac:dyDescent="0.25">
      <c r="B20" s="102" t="s">
        <v>306</v>
      </c>
      <c r="C20" s="102"/>
      <c r="D20" s="102"/>
      <c r="E20" s="102"/>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c r="BO20" s="147"/>
    </row>
    <row r="21" spans="1:68" ht="18" customHeight="1" x14ac:dyDescent="0.25">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c r="BO21" s="147"/>
    </row>
    <row r="22" spans="1:68" ht="18" customHeight="1" x14ac:dyDescent="0.25">
      <c r="C22" s="95" t="s">
        <v>29</v>
      </c>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N22" s="147"/>
      <c r="BO22" s="147"/>
    </row>
    <row r="23" spans="1:68" ht="18" customHeight="1" x14ac:dyDescent="0.25">
      <c r="D23" s="103" t="s">
        <v>28</v>
      </c>
      <c r="E23" s="104"/>
      <c r="G23" s="148">
        <f>G136</f>
        <v>1389.875</v>
      </c>
      <c r="H23" s="148">
        <f t="shared" ref="H23:R23" si="21">H136</f>
        <v>1389.875</v>
      </c>
      <c r="I23" s="148">
        <f t="shared" si="21"/>
        <v>1389.875</v>
      </c>
      <c r="J23" s="148">
        <f t="shared" si="21"/>
        <v>1389.875</v>
      </c>
      <c r="K23" s="148">
        <f t="shared" si="21"/>
        <v>1389.875</v>
      </c>
      <c r="L23" s="148">
        <f t="shared" si="21"/>
        <v>1389.875</v>
      </c>
      <c r="M23" s="148">
        <f t="shared" si="21"/>
        <v>1392.48125</v>
      </c>
      <c r="N23" s="148">
        <f t="shared" si="21"/>
        <v>1392.48125</v>
      </c>
      <c r="O23" s="148">
        <f t="shared" si="21"/>
        <v>1392.48125</v>
      </c>
      <c r="P23" s="148">
        <f t="shared" si="21"/>
        <v>1392.48125</v>
      </c>
      <c r="Q23" s="148">
        <f t="shared" si="21"/>
        <v>1392.48125</v>
      </c>
      <c r="R23" s="148">
        <f t="shared" si="21"/>
        <v>1392.48125</v>
      </c>
      <c r="S23" s="147"/>
      <c r="T23" s="149">
        <f t="shared" ref="T23:T26" si="22">SUM(G23:I23)</f>
        <v>4169.625</v>
      </c>
      <c r="U23" s="149">
        <f t="shared" ref="U23:U26" si="23">SUM(J23:L23)</f>
        <v>4169.625</v>
      </c>
      <c r="V23" s="149">
        <f t="shared" ref="V23:V26" si="24">SUM(M23:O23)</f>
        <v>4177.4437500000004</v>
      </c>
      <c r="W23" s="149">
        <f t="shared" ref="W23:W26" si="25">SUM(P23:R23)</f>
        <v>4177.4437500000004</v>
      </c>
      <c r="X23" s="149"/>
      <c r="Y23" s="149">
        <f t="shared" ref="Y23:Y26" si="26">SUM(G23:R23)</f>
        <v>16694.137500000004</v>
      </c>
      <c r="Z23" s="147"/>
      <c r="AA23" s="147"/>
      <c r="AB23" s="148">
        <f>AB136</f>
        <v>1704.8062500000001</v>
      </c>
      <c r="AC23" s="148">
        <f t="shared" ref="AC23:AM23" si="27">AC136</f>
        <v>1704.8062500000001</v>
      </c>
      <c r="AD23" s="148">
        <f t="shared" si="27"/>
        <v>1704.8062500000001</v>
      </c>
      <c r="AE23" s="148">
        <f t="shared" si="27"/>
        <v>1704.8062500000001</v>
      </c>
      <c r="AF23" s="148">
        <f t="shared" si="27"/>
        <v>1704.8062500000001</v>
      </c>
      <c r="AG23" s="148">
        <f t="shared" si="27"/>
        <v>1704.8062500000001</v>
      </c>
      <c r="AH23" s="148">
        <f t="shared" si="27"/>
        <v>1708.3404375</v>
      </c>
      <c r="AI23" s="148">
        <f t="shared" si="27"/>
        <v>1708.3404375</v>
      </c>
      <c r="AJ23" s="148">
        <f t="shared" si="27"/>
        <v>1708.3404375</v>
      </c>
      <c r="AK23" s="148">
        <f t="shared" si="27"/>
        <v>1708.3404375</v>
      </c>
      <c r="AL23" s="148">
        <f t="shared" si="27"/>
        <v>1708.3404375</v>
      </c>
      <c r="AM23" s="148">
        <f t="shared" si="27"/>
        <v>1708.3404375</v>
      </c>
      <c r="AN23" s="147"/>
      <c r="AO23" s="149">
        <f t="shared" ref="AO23:AO26" si="28">SUM(AB23:AD23)</f>
        <v>5114.4187500000007</v>
      </c>
      <c r="AP23" s="149">
        <f t="shared" ref="AP23:AP26" si="29">SUM(AE23:AG23)</f>
        <v>5114.4187500000007</v>
      </c>
      <c r="AQ23" s="149">
        <f t="shared" ref="AQ23:AQ26" si="30">SUM(AH23:AJ23)</f>
        <v>5125.0213125</v>
      </c>
      <c r="AR23" s="149">
        <f t="shared" ref="AR23:AR26" si="31">SUM(AK23:AM23)</f>
        <v>5125.0213125</v>
      </c>
      <c r="AS23" s="149"/>
      <c r="AT23" s="149">
        <f t="shared" ref="AT23:AT26" si="32">SUM(AB23:AM23)</f>
        <v>20478.880124999996</v>
      </c>
      <c r="AU23" s="147"/>
      <c r="AV23" s="147"/>
      <c r="AW23" s="148">
        <f>AW136</f>
        <v>1905.9151875000002</v>
      </c>
      <c r="AX23" s="148">
        <f t="shared" ref="AX23:BH23" si="33">AX136</f>
        <v>1905.9151875000002</v>
      </c>
      <c r="AY23" s="148">
        <f t="shared" si="33"/>
        <v>1905.9151875000002</v>
      </c>
      <c r="AZ23" s="148">
        <f t="shared" si="33"/>
        <v>1905.9151875000002</v>
      </c>
      <c r="BA23" s="148">
        <f t="shared" si="33"/>
        <v>1905.9151875000002</v>
      </c>
      <c r="BB23" s="148">
        <f t="shared" si="33"/>
        <v>1905.9151875000002</v>
      </c>
      <c r="BC23" s="148">
        <f t="shared" si="33"/>
        <v>1910.4306431250002</v>
      </c>
      <c r="BD23" s="148">
        <f t="shared" si="33"/>
        <v>1910.4306431250002</v>
      </c>
      <c r="BE23" s="148">
        <f t="shared" si="33"/>
        <v>1910.4306431250002</v>
      </c>
      <c r="BF23" s="148">
        <f t="shared" si="33"/>
        <v>1910.4306431250002</v>
      </c>
      <c r="BG23" s="148">
        <f t="shared" si="33"/>
        <v>1910.4306431250002</v>
      </c>
      <c r="BH23" s="148">
        <f t="shared" si="33"/>
        <v>1910.4306431250002</v>
      </c>
      <c r="BI23" s="147"/>
      <c r="BJ23" s="149">
        <f t="shared" ref="BJ23:BJ26" si="34">SUM(AW23:AY23)</f>
        <v>5717.7455625000002</v>
      </c>
      <c r="BK23" s="149">
        <f t="shared" ref="BK23:BK26" si="35">SUM(AZ23:BB23)</f>
        <v>5717.7455625000002</v>
      </c>
      <c r="BL23" s="149">
        <f t="shared" ref="BL23:BL26" si="36">SUM(BC23:BE23)</f>
        <v>5731.2919293750001</v>
      </c>
      <c r="BM23" s="149">
        <f t="shared" ref="BM23:BM26" si="37">SUM(BF23:BH23)</f>
        <v>5731.2919293750001</v>
      </c>
      <c r="BN23" s="149"/>
      <c r="BO23" s="149">
        <f t="shared" ref="BO23:BO26" si="38">SUM(AW23:BH23)</f>
        <v>22898.074983750004</v>
      </c>
    </row>
    <row r="24" spans="1:68" ht="18" customHeight="1" x14ac:dyDescent="0.25">
      <c r="D24" s="106" t="s">
        <v>346</v>
      </c>
      <c r="E24" s="107"/>
      <c r="G24" s="148">
        <f>G241</f>
        <v>1389.875</v>
      </c>
      <c r="H24" s="148">
        <f t="shared" ref="H24:R24" si="39">H241</f>
        <v>1389.875</v>
      </c>
      <c r="I24" s="148">
        <f t="shared" si="39"/>
        <v>1389.875</v>
      </c>
      <c r="J24" s="148">
        <f t="shared" si="39"/>
        <v>1389.875</v>
      </c>
      <c r="K24" s="148">
        <f t="shared" si="39"/>
        <v>1389.875</v>
      </c>
      <c r="L24" s="148">
        <f t="shared" si="39"/>
        <v>1389.875</v>
      </c>
      <c r="M24" s="148">
        <f t="shared" si="39"/>
        <v>1392.48125</v>
      </c>
      <c r="N24" s="148">
        <f t="shared" si="39"/>
        <v>1392.48125</v>
      </c>
      <c r="O24" s="148">
        <f t="shared" si="39"/>
        <v>1392.48125</v>
      </c>
      <c r="P24" s="148">
        <f t="shared" si="39"/>
        <v>1392.48125</v>
      </c>
      <c r="Q24" s="148">
        <f t="shared" si="39"/>
        <v>1392.48125</v>
      </c>
      <c r="R24" s="148">
        <f t="shared" si="39"/>
        <v>1392.48125</v>
      </c>
      <c r="S24" s="147"/>
      <c r="T24" s="149">
        <f t="shared" si="22"/>
        <v>4169.625</v>
      </c>
      <c r="U24" s="149">
        <f t="shared" si="23"/>
        <v>4169.625</v>
      </c>
      <c r="V24" s="149">
        <f t="shared" si="24"/>
        <v>4177.4437500000004</v>
      </c>
      <c r="W24" s="149">
        <f t="shared" si="25"/>
        <v>4177.4437500000004</v>
      </c>
      <c r="X24" s="149"/>
      <c r="Y24" s="149">
        <f t="shared" si="26"/>
        <v>16694.137500000004</v>
      </c>
      <c r="Z24" s="147"/>
      <c r="AA24" s="147"/>
      <c r="AB24" s="148">
        <f>AB241</f>
        <v>1704.8062500000001</v>
      </c>
      <c r="AC24" s="148">
        <f t="shared" ref="AC24:AM24" si="40">AC241</f>
        <v>1704.8062500000001</v>
      </c>
      <c r="AD24" s="148">
        <f t="shared" si="40"/>
        <v>1704.8062500000001</v>
      </c>
      <c r="AE24" s="148">
        <f t="shared" si="40"/>
        <v>1704.8062500000001</v>
      </c>
      <c r="AF24" s="148">
        <f t="shared" si="40"/>
        <v>1704.8062500000001</v>
      </c>
      <c r="AG24" s="148">
        <f t="shared" si="40"/>
        <v>1704.8062500000001</v>
      </c>
      <c r="AH24" s="148">
        <f t="shared" si="40"/>
        <v>1708.3404375</v>
      </c>
      <c r="AI24" s="148">
        <f t="shared" si="40"/>
        <v>1708.3404375</v>
      </c>
      <c r="AJ24" s="148">
        <f t="shared" si="40"/>
        <v>1708.3404375</v>
      </c>
      <c r="AK24" s="148">
        <f t="shared" si="40"/>
        <v>1708.3404375</v>
      </c>
      <c r="AL24" s="148">
        <f t="shared" si="40"/>
        <v>1708.3404375</v>
      </c>
      <c r="AM24" s="148">
        <f t="shared" si="40"/>
        <v>1708.3404375</v>
      </c>
      <c r="AN24" s="147"/>
      <c r="AO24" s="149">
        <f t="shared" si="28"/>
        <v>5114.4187500000007</v>
      </c>
      <c r="AP24" s="149">
        <f t="shared" si="29"/>
        <v>5114.4187500000007</v>
      </c>
      <c r="AQ24" s="149">
        <f t="shared" si="30"/>
        <v>5125.0213125</v>
      </c>
      <c r="AR24" s="149">
        <f t="shared" si="31"/>
        <v>5125.0213125</v>
      </c>
      <c r="AS24" s="149"/>
      <c r="AT24" s="149">
        <f t="shared" si="32"/>
        <v>20478.880124999996</v>
      </c>
      <c r="AU24" s="147"/>
      <c r="AV24" s="147"/>
      <c r="AW24" s="148">
        <f>AW241</f>
        <v>1905.9151875000002</v>
      </c>
      <c r="AX24" s="148">
        <f t="shared" ref="AX24:BH24" si="41">AX241</f>
        <v>1905.9151875000002</v>
      </c>
      <c r="AY24" s="148">
        <f t="shared" si="41"/>
        <v>1905.9151875000002</v>
      </c>
      <c r="AZ24" s="148">
        <f t="shared" si="41"/>
        <v>1905.9151875000002</v>
      </c>
      <c r="BA24" s="148">
        <f t="shared" si="41"/>
        <v>1905.9151875000002</v>
      </c>
      <c r="BB24" s="148">
        <f t="shared" si="41"/>
        <v>1905.9151875000002</v>
      </c>
      <c r="BC24" s="148">
        <f t="shared" si="41"/>
        <v>1910.4306431250002</v>
      </c>
      <c r="BD24" s="148">
        <f t="shared" si="41"/>
        <v>1910.4306431250002</v>
      </c>
      <c r="BE24" s="148">
        <f t="shared" si="41"/>
        <v>1910.4306431250002</v>
      </c>
      <c r="BF24" s="148">
        <f t="shared" si="41"/>
        <v>1910.4306431250002</v>
      </c>
      <c r="BG24" s="148">
        <f t="shared" si="41"/>
        <v>1910.4306431250002</v>
      </c>
      <c r="BH24" s="148">
        <f t="shared" si="41"/>
        <v>1910.4306431250002</v>
      </c>
      <c r="BI24" s="147"/>
      <c r="BJ24" s="149">
        <f t="shared" si="34"/>
        <v>5717.7455625000002</v>
      </c>
      <c r="BK24" s="149">
        <f t="shared" si="35"/>
        <v>5717.7455625000002</v>
      </c>
      <c r="BL24" s="149">
        <f t="shared" si="36"/>
        <v>5731.2919293750001</v>
      </c>
      <c r="BM24" s="149">
        <f t="shared" si="37"/>
        <v>5731.2919293750001</v>
      </c>
      <c r="BN24" s="149"/>
      <c r="BO24" s="149">
        <f t="shared" si="38"/>
        <v>22898.074983750004</v>
      </c>
    </row>
    <row r="25" spans="1:68" ht="18" customHeight="1" x14ac:dyDescent="0.25">
      <c r="D25" s="106" t="s">
        <v>347</v>
      </c>
      <c r="E25" s="107"/>
      <c r="G25" s="148">
        <f>G245</f>
        <v>1389.875</v>
      </c>
      <c r="H25" s="148">
        <f t="shared" ref="H25:R25" si="42">H245</f>
        <v>1389.875</v>
      </c>
      <c r="I25" s="148">
        <f t="shared" si="42"/>
        <v>1389.875</v>
      </c>
      <c r="J25" s="148">
        <f t="shared" si="42"/>
        <v>1389.875</v>
      </c>
      <c r="K25" s="148">
        <f t="shared" si="42"/>
        <v>1389.875</v>
      </c>
      <c r="L25" s="148">
        <f t="shared" si="42"/>
        <v>1389.875</v>
      </c>
      <c r="M25" s="148">
        <f t="shared" si="42"/>
        <v>1392.48125</v>
      </c>
      <c r="N25" s="148">
        <f t="shared" si="42"/>
        <v>1392.48125</v>
      </c>
      <c r="O25" s="148">
        <f t="shared" si="42"/>
        <v>1392.48125</v>
      </c>
      <c r="P25" s="148">
        <f t="shared" si="42"/>
        <v>1392.48125</v>
      </c>
      <c r="Q25" s="148">
        <f t="shared" si="42"/>
        <v>1392.48125</v>
      </c>
      <c r="R25" s="148">
        <f t="shared" si="42"/>
        <v>1392.48125</v>
      </c>
      <c r="S25" s="147"/>
      <c r="T25" s="149">
        <f t="shared" si="22"/>
        <v>4169.625</v>
      </c>
      <c r="U25" s="149">
        <f t="shared" si="23"/>
        <v>4169.625</v>
      </c>
      <c r="V25" s="149">
        <f t="shared" si="24"/>
        <v>4177.4437500000004</v>
      </c>
      <c r="W25" s="149">
        <f t="shared" si="25"/>
        <v>4177.4437500000004</v>
      </c>
      <c r="X25" s="149"/>
      <c r="Y25" s="149">
        <f t="shared" si="26"/>
        <v>16694.137500000004</v>
      </c>
      <c r="Z25" s="147"/>
      <c r="AA25" s="147"/>
      <c r="AB25" s="148">
        <f>AB245</f>
        <v>1704.8062500000001</v>
      </c>
      <c r="AC25" s="148">
        <f t="shared" ref="AC25:AM25" si="43">AC245</f>
        <v>1704.8062500000001</v>
      </c>
      <c r="AD25" s="148">
        <f t="shared" si="43"/>
        <v>1704.8062500000001</v>
      </c>
      <c r="AE25" s="148">
        <f t="shared" si="43"/>
        <v>1875.2868750000002</v>
      </c>
      <c r="AF25" s="148">
        <f t="shared" si="43"/>
        <v>1875.2868750000002</v>
      </c>
      <c r="AG25" s="148">
        <f t="shared" si="43"/>
        <v>1875.2868750000002</v>
      </c>
      <c r="AH25" s="148">
        <f t="shared" si="43"/>
        <v>1879.1744812500001</v>
      </c>
      <c r="AI25" s="148">
        <f t="shared" si="43"/>
        <v>1879.1744812500001</v>
      </c>
      <c r="AJ25" s="148">
        <f t="shared" si="43"/>
        <v>1879.1744812500001</v>
      </c>
      <c r="AK25" s="148">
        <f t="shared" si="43"/>
        <v>1879.1744812500001</v>
      </c>
      <c r="AL25" s="148">
        <f t="shared" si="43"/>
        <v>1879.1744812500001</v>
      </c>
      <c r="AM25" s="148">
        <f t="shared" si="43"/>
        <v>1879.1744812500001</v>
      </c>
      <c r="AN25" s="147"/>
      <c r="AO25" s="149">
        <f t="shared" si="28"/>
        <v>5114.4187500000007</v>
      </c>
      <c r="AP25" s="149">
        <f t="shared" si="29"/>
        <v>5625.8606250000012</v>
      </c>
      <c r="AQ25" s="149">
        <f t="shared" si="30"/>
        <v>5637.5234437500003</v>
      </c>
      <c r="AR25" s="149">
        <f t="shared" si="31"/>
        <v>5637.5234437500003</v>
      </c>
      <c r="AS25" s="149"/>
      <c r="AT25" s="149">
        <f t="shared" si="32"/>
        <v>22015.326262499999</v>
      </c>
      <c r="AU25" s="147"/>
      <c r="AV25" s="147"/>
      <c r="AW25" s="148">
        <f>AW245</f>
        <v>2096.5067062500002</v>
      </c>
      <c r="AX25" s="148">
        <f t="shared" ref="AX25:BH25" si="44">AX245</f>
        <v>2096.5067062500002</v>
      </c>
      <c r="AY25" s="148">
        <f t="shared" si="44"/>
        <v>2096.5067062500002</v>
      </c>
      <c r="AZ25" s="148">
        <f t="shared" si="44"/>
        <v>2096.5067062500002</v>
      </c>
      <c r="BA25" s="148">
        <f t="shared" si="44"/>
        <v>2096.5067062500002</v>
      </c>
      <c r="BB25" s="148">
        <f t="shared" si="44"/>
        <v>2096.5067062500002</v>
      </c>
      <c r="BC25" s="148">
        <f t="shared" si="44"/>
        <v>2101.4737074375003</v>
      </c>
      <c r="BD25" s="148">
        <f t="shared" si="44"/>
        <v>2101.4737074375003</v>
      </c>
      <c r="BE25" s="148">
        <f t="shared" si="44"/>
        <v>2101.4737074375003</v>
      </c>
      <c r="BF25" s="148">
        <f t="shared" si="44"/>
        <v>2101.4737074375003</v>
      </c>
      <c r="BG25" s="148">
        <f t="shared" si="44"/>
        <v>2101.4737074375003</v>
      </c>
      <c r="BH25" s="148">
        <f t="shared" si="44"/>
        <v>2101.4737074375003</v>
      </c>
      <c r="BI25" s="147"/>
      <c r="BJ25" s="149">
        <f t="shared" si="34"/>
        <v>6289.5201187500006</v>
      </c>
      <c r="BK25" s="149">
        <f t="shared" si="35"/>
        <v>6289.5201187500006</v>
      </c>
      <c r="BL25" s="149">
        <f t="shared" si="36"/>
        <v>6304.4211223125003</v>
      </c>
      <c r="BM25" s="149">
        <f t="shared" si="37"/>
        <v>6304.4211223125003</v>
      </c>
      <c r="BN25" s="149"/>
      <c r="BO25" s="149">
        <f t="shared" si="38"/>
        <v>25187.882482125005</v>
      </c>
    </row>
    <row r="26" spans="1:68" ht="18" customHeight="1" x14ac:dyDescent="0.25">
      <c r="D26" s="108" t="s">
        <v>25</v>
      </c>
      <c r="E26" s="109"/>
      <c r="G26" s="150">
        <v>0</v>
      </c>
      <c r="H26" s="150">
        <v>0</v>
      </c>
      <c r="I26" s="150">
        <v>0</v>
      </c>
      <c r="J26" s="150">
        <v>0</v>
      </c>
      <c r="K26" s="150">
        <v>0</v>
      </c>
      <c r="L26" s="150">
        <v>0</v>
      </c>
      <c r="M26" s="150">
        <v>0</v>
      </c>
      <c r="N26" s="150">
        <v>0</v>
      </c>
      <c r="O26" s="150">
        <v>0</v>
      </c>
      <c r="P26" s="150">
        <v>0</v>
      </c>
      <c r="Q26" s="150">
        <v>0</v>
      </c>
      <c r="R26" s="150">
        <v>0</v>
      </c>
      <c r="S26" s="147"/>
      <c r="T26" s="149">
        <f t="shared" si="22"/>
        <v>0</v>
      </c>
      <c r="U26" s="149">
        <f t="shared" si="23"/>
        <v>0</v>
      </c>
      <c r="V26" s="149">
        <f t="shared" si="24"/>
        <v>0</v>
      </c>
      <c r="W26" s="149">
        <f t="shared" si="25"/>
        <v>0</v>
      </c>
      <c r="X26" s="149"/>
      <c r="Y26" s="149">
        <f t="shared" si="26"/>
        <v>0</v>
      </c>
      <c r="Z26" s="147"/>
      <c r="AA26" s="147"/>
      <c r="AB26" s="150">
        <v>0</v>
      </c>
      <c r="AC26" s="150">
        <v>0</v>
      </c>
      <c r="AD26" s="150">
        <v>0</v>
      </c>
      <c r="AE26" s="150">
        <v>0</v>
      </c>
      <c r="AF26" s="150">
        <v>0</v>
      </c>
      <c r="AG26" s="150">
        <v>0</v>
      </c>
      <c r="AH26" s="150">
        <v>0</v>
      </c>
      <c r="AI26" s="150">
        <v>0</v>
      </c>
      <c r="AJ26" s="150">
        <v>0</v>
      </c>
      <c r="AK26" s="150">
        <v>0</v>
      </c>
      <c r="AL26" s="150">
        <v>0</v>
      </c>
      <c r="AM26" s="150">
        <v>0</v>
      </c>
      <c r="AN26" s="147"/>
      <c r="AO26" s="149">
        <f t="shared" si="28"/>
        <v>0</v>
      </c>
      <c r="AP26" s="149">
        <f t="shared" si="29"/>
        <v>0</v>
      </c>
      <c r="AQ26" s="149">
        <f t="shared" si="30"/>
        <v>0</v>
      </c>
      <c r="AR26" s="149">
        <f t="shared" si="31"/>
        <v>0</v>
      </c>
      <c r="AS26" s="149"/>
      <c r="AT26" s="149">
        <f t="shared" si="32"/>
        <v>0</v>
      </c>
      <c r="AU26" s="147"/>
      <c r="AV26" s="147"/>
      <c r="AW26" s="150">
        <v>0</v>
      </c>
      <c r="AX26" s="150">
        <v>0</v>
      </c>
      <c r="AY26" s="150">
        <v>0</v>
      </c>
      <c r="AZ26" s="150">
        <v>0</v>
      </c>
      <c r="BA26" s="150">
        <v>0</v>
      </c>
      <c r="BB26" s="150">
        <v>0</v>
      </c>
      <c r="BC26" s="150">
        <v>0</v>
      </c>
      <c r="BD26" s="150">
        <v>0</v>
      </c>
      <c r="BE26" s="150">
        <v>0</v>
      </c>
      <c r="BF26" s="150">
        <v>0</v>
      </c>
      <c r="BG26" s="150">
        <v>0</v>
      </c>
      <c r="BH26" s="150">
        <v>0</v>
      </c>
      <c r="BI26" s="147"/>
      <c r="BJ26" s="149">
        <f t="shared" si="34"/>
        <v>0</v>
      </c>
      <c r="BK26" s="149">
        <f t="shared" si="35"/>
        <v>0</v>
      </c>
      <c r="BL26" s="149">
        <f t="shared" si="36"/>
        <v>0</v>
      </c>
      <c r="BM26" s="149">
        <f t="shared" si="37"/>
        <v>0</v>
      </c>
      <c r="BN26" s="149"/>
      <c r="BO26" s="149">
        <f t="shared" si="38"/>
        <v>0</v>
      </c>
    </row>
    <row r="27" spans="1:68" ht="18" customHeight="1" x14ac:dyDescent="0.25">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row>
    <row r="28" spans="1:68" ht="18" customHeight="1" thickBot="1" x14ac:dyDescent="0.3">
      <c r="A28" s="110"/>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row>
    <row r="29" spans="1:68" ht="18" customHeight="1" x14ac:dyDescent="0.25"/>
    <row r="30" spans="1:68" ht="18" customHeight="1" x14ac:dyDescent="0.25">
      <c r="B30" s="111" t="s">
        <v>305</v>
      </c>
      <c r="C30" s="112"/>
      <c r="D30" s="112"/>
      <c r="E30" s="112"/>
    </row>
    <row r="31" spans="1:68" ht="18" customHeight="1" x14ac:dyDescent="0.25"/>
    <row r="32" spans="1:68" ht="18" customHeight="1" x14ac:dyDescent="0.25">
      <c r="B32" s="101" t="s">
        <v>307</v>
      </c>
    </row>
    <row r="33" spans="2:60" ht="18" customHeight="1" x14ac:dyDescent="0.25">
      <c r="D33" s="113"/>
      <c r="E33" s="113"/>
    </row>
    <row r="34" spans="2:60" ht="18" customHeight="1" x14ac:dyDescent="0.25">
      <c r="B34" s="113" t="str">
        <f>$D$23</f>
        <v>Budget</v>
      </c>
      <c r="C34" s="113"/>
      <c r="D34" s="113"/>
      <c r="E34" s="113"/>
    </row>
    <row r="35" spans="2:60" ht="18" customHeight="1" x14ac:dyDescent="0.25">
      <c r="B35" s="113"/>
      <c r="C35" s="151" t="s">
        <v>39</v>
      </c>
      <c r="D35" s="113"/>
      <c r="E35" s="113"/>
    </row>
    <row r="36" spans="2:60" ht="18" customHeight="1" x14ac:dyDescent="0.25">
      <c r="B36" s="113"/>
      <c r="C36" s="113" t="s">
        <v>40</v>
      </c>
      <c r="D36" s="113"/>
      <c r="E36" s="113"/>
    </row>
    <row r="37" spans="2:60" ht="18" customHeight="1" x14ac:dyDescent="0.25">
      <c r="B37" s="113"/>
      <c r="C37" s="113"/>
      <c r="D37" s="113" t="s">
        <v>41</v>
      </c>
      <c r="E37" s="113"/>
      <c r="G37" s="119">
        <v>1</v>
      </c>
      <c r="H37" s="119">
        <v>1</v>
      </c>
      <c r="I37" s="119">
        <v>1</v>
      </c>
      <c r="J37" s="119">
        <v>1</v>
      </c>
      <c r="K37" s="119">
        <v>1</v>
      </c>
      <c r="L37" s="119">
        <v>1</v>
      </c>
      <c r="M37" s="119">
        <v>1</v>
      </c>
      <c r="N37" s="119">
        <v>1</v>
      </c>
      <c r="O37" s="119">
        <v>1</v>
      </c>
      <c r="P37" s="119">
        <v>1</v>
      </c>
      <c r="Q37" s="119">
        <v>1</v>
      </c>
      <c r="R37" s="119">
        <v>1</v>
      </c>
      <c r="AB37" s="119">
        <v>1</v>
      </c>
      <c r="AC37" s="119">
        <v>1</v>
      </c>
      <c r="AD37" s="119">
        <v>1</v>
      </c>
      <c r="AE37" s="119">
        <v>1</v>
      </c>
      <c r="AF37" s="119">
        <v>1</v>
      </c>
      <c r="AG37" s="119">
        <v>1</v>
      </c>
      <c r="AH37" s="119">
        <v>1</v>
      </c>
      <c r="AI37" s="119">
        <v>1</v>
      </c>
      <c r="AJ37" s="119">
        <v>1</v>
      </c>
      <c r="AK37" s="119">
        <v>1</v>
      </c>
      <c r="AL37" s="119">
        <v>1</v>
      </c>
      <c r="AM37" s="119">
        <v>1</v>
      </c>
      <c r="AW37" s="119">
        <v>1</v>
      </c>
      <c r="AX37" s="119">
        <v>1</v>
      </c>
      <c r="AY37" s="119">
        <v>1</v>
      </c>
      <c r="AZ37" s="119">
        <v>1</v>
      </c>
      <c r="BA37" s="119">
        <v>1</v>
      </c>
      <c r="BB37" s="119">
        <v>1</v>
      </c>
      <c r="BC37" s="119">
        <v>1</v>
      </c>
      <c r="BD37" s="119">
        <v>1</v>
      </c>
      <c r="BE37" s="119">
        <v>1</v>
      </c>
      <c r="BF37" s="119">
        <v>1</v>
      </c>
      <c r="BG37" s="119">
        <v>1</v>
      </c>
      <c r="BH37" s="119">
        <v>1</v>
      </c>
    </row>
    <row r="38" spans="2:60" ht="18" customHeight="1" x14ac:dyDescent="0.25">
      <c r="B38" s="113"/>
      <c r="C38" s="113"/>
      <c r="D38" s="113"/>
      <c r="E38" s="113"/>
    </row>
    <row r="39" spans="2:60" ht="18" customHeight="1" x14ac:dyDescent="0.25">
      <c r="B39" s="113"/>
      <c r="C39" s="113"/>
      <c r="D39" s="113" t="s">
        <v>43</v>
      </c>
      <c r="E39" s="113"/>
      <c r="G39" s="152">
        <f>225/12</f>
        <v>18.75</v>
      </c>
      <c r="H39" s="153">
        <f>G39*(1+H40)</f>
        <v>18.75</v>
      </c>
      <c r="I39" s="153">
        <f t="shared" ref="I39:R39" si="45">H39*(1+I40)</f>
        <v>18.75</v>
      </c>
      <c r="J39" s="153">
        <f t="shared" si="45"/>
        <v>18.75</v>
      </c>
      <c r="K39" s="153">
        <f t="shared" si="45"/>
        <v>18.75</v>
      </c>
      <c r="L39" s="153">
        <f t="shared" si="45"/>
        <v>18.75</v>
      </c>
      <c r="M39" s="153">
        <f t="shared" si="45"/>
        <v>19.3125</v>
      </c>
      <c r="N39" s="153">
        <f t="shared" si="45"/>
        <v>19.3125</v>
      </c>
      <c r="O39" s="153">
        <f t="shared" si="45"/>
        <v>19.3125</v>
      </c>
      <c r="P39" s="153">
        <f t="shared" si="45"/>
        <v>19.3125</v>
      </c>
      <c r="Q39" s="153">
        <f t="shared" si="45"/>
        <v>19.3125</v>
      </c>
      <c r="R39" s="153">
        <f t="shared" si="45"/>
        <v>19.3125</v>
      </c>
      <c r="AB39" s="154">
        <f>R39*(1+AB40)</f>
        <v>19.3125</v>
      </c>
      <c r="AC39" s="153">
        <f>AB39*(1+AC40)</f>
        <v>19.3125</v>
      </c>
      <c r="AD39" s="153">
        <f t="shared" ref="AD39" si="46">AC39*(1+AD40)</f>
        <v>19.3125</v>
      </c>
      <c r="AE39" s="153">
        <f t="shared" ref="AE39" si="47">AD39*(1+AE40)</f>
        <v>19.3125</v>
      </c>
      <c r="AF39" s="153">
        <f t="shared" ref="AF39" si="48">AE39*(1+AF40)</f>
        <v>19.3125</v>
      </c>
      <c r="AG39" s="153">
        <f t="shared" ref="AG39" si="49">AF39*(1+AG40)</f>
        <v>19.3125</v>
      </c>
      <c r="AH39" s="153">
        <f t="shared" ref="AH39" si="50">AG39*(1+AH40)</f>
        <v>19.891874999999999</v>
      </c>
      <c r="AI39" s="153">
        <f t="shared" ref="AI39" si="51">AH39*(1+AI40)</f>
        <v>19.891874999999999</v>
      </c>
      <c r="AJ39" s="153">
        <f t="shared" ref="AJ39" si="52">AI39*(1+AJ40)</f>
        <v>19.891874999999999</v>
      </c>
      <c r="AK39" s="153">
        <f t="shared" ref="AK39" si="53">AJ39*(1+AK40)</f>
        <v>19.891874999999999</v>
      </c>
      <c r="AL39" s="153">
        <f t="shared" ref="AL39" si="54">AK39*(1+AL40)</f>
        <v>19.891874999999999</v>
      </c>
      <c r="AM39" s="153">
        <f t="shared" ref="AM39" si="55">AL39*(1+AM40)</f>
        <v>19.891874999999999</v>
      </c>
      <c r="AW39" s="154">
        <f>AM39*(1+AW40)</f>
        <v>19.891874999999999</v>
      </c>
      <c r="AX39" s="153">
        <f>AW39*(1+AX40)</f>
        <v>19.891874999999999</v>
      </c>
      <c r="AY39" s="153">
        <f t="shared" ref="AY39" si="56">AX39*(1+AY40)</f>
        <v>19.891874999999999</v>
      </c>
      <c r="AZ39" s="153">
        <f t="shared" ref="AZ39" si="57">AY39*(1+AZ40)</f>
        <v>19.891874999999999</v>
      </c>
      <c r="BA39" s="153">
        <f t="shared" ref="BA39" si="58">AZ39*(1+BA40)</f>
        <v>19.891874999999999</v>
      </c>
      <c r="BB39" s="153">
        <f t="shared" ref="BB39" si="59">BA39*(1+BB40)</f>
        <v>19.891874999999999</v>
      </c>
      <c r="BC39" s="153">
        <f t="shared" ref="BC39" si="60">BB39*(1+BC40)</f>
        <v>20.488631250000001</v>
      </c>
      <c r="BD39" s="153">
        <f t="shared" ref="BD39" si="61">BC39*(1+BD40)</f>
        <v>20.488631250000001</v>
      </c>
      <c r="BE39" s="153">
        <f t="shared" ref="BE39" si="62">BD39*(1+BE40)</f>
        <v>20.488631250000001</v>
      </c>
      <c r="BF39" s="153">
        <f t="shared" ref="BF39" si="63">BE39*(1+BF40)</f>
        <v>20.488631250000001</v>
      </c>
      <c r="BG39" s="153">
        <f t="shared" ref="BG39" si="64">BF39*(1+BG40)</f>
        <v>20.488631250000001</v>
      </c>
      <c r="BH39" s="153">
        <f t="shared" ref="BH39" si="65">BG39*(1+BH40)</f>
        <v>20.488631250000001</v>
      </c>
    </row>
    <row r="40" spans="2:60" ht="18" customHeight="1" x14ac:dyDescent="0.25">
      <c r="B40" s="113"/>
      <c r="C40" s="113"/>
      <c r="D40" s="113"/>
      <c r="E40" s="118" t="s">
        <v>6</v>
      </c>
      <c r="H40" s="133">
        <v>0</v>
      </c>
      <c r="I40" s="133">
        <v>0</v>
      </c>
      <c r="J40" s="133">
        <v>0</v>
      </c>
      <c r="K40" s="133">
        <v>0</v>
      </c>
      <c r="L40" s="133">
        <v>0</v>
      </c>
      <c r="M40" s="133">
        <v>0.03</v>
      </c>
      <c r="N40" s="133">
        <v>0</v>
      </c>
      <c r="O40" s="133">
        <v>0</v>
      </c>
      <c r="P40" s="133">
        <v>0</v>
      </c>
      <c r="Q40" s="133">
        <v>0</v>
      </c>
      <c r="R40" s="133">
        <v>0</v>
      </c>
      <c r="AB40" s="133">
        <v>0</v>
      </c>
      <c r="AC40" s="133">
        <v>0</v>
      </c>
      <c r="AD40" s="133">
        <v>0</v>
      </c>
      <c r="AE40" s="133">
        <v>0</v>
      </c>
      <c r="AF40" s="133">
        <v>0</v>
      </c>
      <c r="AG40" s="133">
        <v>0</v>
      </c>
      <c r="AH40" s="133">
        <v>0.03</v>
      </c>
      <c r="AI40" s="133">
        <v>0</v>
      </c>
      <c r="AJ40" s="133">
        <v>0</v>
      </c>
      <c r="AK40" s="133">
        <v>0</v>
      </c>
      <c r="AL40" s="133">
        <v>0</v>
      </c>
      <c r="AM40" s="133">
        <v>0</v>
      </c>
      <c r="AW40" s="133">
        <v>0</v>
      </c>
      <c r="AX40" s="133">
        <v>0</v>
      </c>
      <c r="AY40" s="133">
        <v>0</v>
      </c>
      <c r="AZ40" s="133">
        <v>0</v>
      </c>
      <c r="BA40" s="133">
        <v>0</v>
      </c>
      <c r="BB40" s="133">
        <v>0</v>
      </c>
      <c r="BC40" s="133">
        <v>0.03</v>
      </c>
      <c r="BD40" s="133">
        <v>0</v>
      </c>
      <c r="BE40" s="133">
        <v>0</v>
      </c>
      <c r="BF40" s="133">
        <v>0</v>
      </c>
      <c r="BG40" s="133">
        <v>0</v>
      </c>
      <c r="BH40" s="133">
        <v>0</v>
      </c>
    </row>
    <row r="41" spans="2:60" ht="18" customHeight="1" x14ac:dyDescent="0.25">
      <c r="B41" s="113"/>
      <c r="C41" s="113"/>
      <c r="D41" s="113"/>
      <c r="E41" s="113"/>
    </row>
    <row r="42" spans="2:60" ht="18" customHeight="1" x14ac:dyDescent="0.25">
      <c r="B42" s="113"/>
      <c r="C42" s="113"/>
      <c r="D42" s="113" t="s">
        <v>42</v>
      </c>
      <c r="E42" s="113"/>
      <c r="G42" s="155">
        <v>0.4</v>
      </c>
      <c r="H42" s="155">
        <v>0.4</v>
      </c>
      <c r="I42" s="155">
        <v>0.4</v>
      </c>
      <c r="J42" s="155">
        <v>0.4</v>
      </c>
      <c r="K42" s="155">
        <v>0.4</v>
      </c>
      <c r="L42" s="155">
        <v>0.4</v>
      </c>
      <c r="M42" s="155">
        <v>0.4</v>
      </c>
      <c r="N42" s="155">
        <v>0.4</v>
      </c>
      <c r="O42" s="155">
        <v>0.4</v>
      </c>
      <c r="P42" s="155">
        <v>0.4</v>
      </c>
      <c r="Q42" s="155">
        <v>0.4</v>
      </c>
      <c r="R42" s="155">
        <v>0.4</v>
      </c>
      <c r="AB42" s="155">
        <v>0.4</v>
      </c>
      <c r="AC42" s="155">
        <v>0.4</v>
      </c>
      <c r="AD42" s="155">
        <v>0.4</v>
      </c>
      <c r="AE42" s="155">
        <v>0.4</v>
      </c>
      <c r="AF42" s="155">
        <v>0.4</v>
      </c>
      <c r="AG42" s="155">
        <v>0.4</v>
      </c>
      <c r="AH42" s="155">
        <v>0.4</v>
      </c>
      <c r="AI42" s="155">
        <v>0.4</v>
      </c>
      <c r="AJ42" s="155">
        <v>0.4</v>
      </c>
      <c r="AK42" s="155">
        <v>0.4</v>
      </c>
      <c r="AL42" s="155">
        <v>0.4</v>
      </c>
      <c r="AM42" s="155">
        <v>0.4</v>
      </c>
      <c r="AW42" s="155">
        <v>0.4</v>
      </c>
      <c r="AX42" s="155">
        <v>0.4</v>
      </c>
      <c r="AY42" s="155">
        <v>0.4</v>
      </c>
      <c r="AZ42" s="155">
        <v>0.4</v>
      </c>
      <c r="BA42" s="155">
        <v>0.4</v>
      </c>
      <c r="BB42" s="155">
        <v>0.4</v>
      </c>
      <c r="BC42" s="155">
        <v>0.4</v>
      </c>
      <c r="BD42" s="155">
        <v>0.4</v>
      </c>
      <c r="BE42" s="155">
        <v>0.4</v>
      </c>
      <c r="BF42" s="155">
        <v>0.4</v>
      </c>
      <c r="BG42" s="155">
        <v>0.4</v>
      </c>
      <c r="BH42" s="155">
        <v>0.4</v>
      </c>
    </row>
    <row r="43" spans="2:60" ht="18" customHeight="1" x14ac:dyDescent="0.25">
      <c r="B43" s="113"/>
      <c r="C43" s="113"/>
      <c r="D43" s="113" t="s">
        <v>44</v>
      </c>
      <c r="E43" s="113"/>
      <c r="G43" s="153">
        <f>G39*G42</f>
        <v>7.5</v>
      </c>
      <c r="H43" s="153">
        <f t="shared" ref="H43:R43" si="66">H39*H42</f>
        <v>7.5</v>
      </c>
      <c r="I43" s="153">
        <f t="shared" si="66"/>
        <v>7.5</v>
      </c>
      <c r="J43" s="153">
        <f t="shared" si="66"/>
        <v>7.5</v>
      </c>
      <c r="K43" s="153">
        <f t="shared" si="66"/>
        <v>7.5</v>
      </c>
      <c r="L43" s="153">
        <f t="shared" si="66"/>
        <v>7.5</v>
      </c>
      <c r="M43" s="153">
        <f t="shared" si="66"/>
        <v>7.7250000000000005</v>
      </c>
      <c r="N43" s="153">
        <f t="shared" si="66"/>
        <v>7.7250000000000005</v>
      </c>
      <c r="O43" s="153">
        <f t="shared" si="66"/>
        <v>7.7250000000000005</v>
      </c>
      <c r="P43" s="153">
        <f t="shared" si="66"/>
        <v>7.7250000000000005</v>
      </c>
      <c r="Q43" s="153">
        <f t="shared" si="66"/>
        <v>7.7250000000000005</v>
      </c>
      <c r="R43" s="153">
        <f t="shared" si="66"/>
        <v>7.7250000000000005</v>
      </c>
      <c r="AB43" s="153">
        <f>AB39*AB42</f>
        <v>7.7250000000000005</v>
      </c>
      <c r="AC43" s="153">
        <f t="shared" ref="AC43" si="67">AC39*AC42</f>
        <v>7.7250000000000005</v>
      </c>
      <c r="AD43" s="153">
        <f t="shared" ref="AD43" si="68">AD39*AD42</f>
        <v>7.7250000000000005</v>
      </c>
      <c r="AE43" s="153">
        <f t="shared" ref="AE43" si="69">AE39*AE42</f>
        <v>7.7250000000000005</v>
      </c>
      <c r="AF43" s="153">
        <f t="shared" ref="AF43" si="70">AF39*AF42</f>
        <v>7.7250000000000005</v>
      </c>
      <c r="AG43" s="153">
        <f t="shared" ref="AG43" si="71">AG39*AG42</f>
        <v>7.7250000000000005</v>
      </c>
      <c r="AH43" s="153">
        <f t="shared" ref="AH43" si="72">AH39*AH42</f>
        <v>7.9567499999999995</v>
      </c>
      <c r="AI43" s="153">
        <f t="shared" ref="AI43" si="73">AI39*AI42</f>
        <v>7.9567499999999995</v>
      </c>
      <c r="AJ43" s="153">
        <f t="shared" ref="AJ43" si="74">AJ39*AJ42</f>
        <v>7.9567499999999995</v>
      </c>
      <c r="AK43" s="153">
        <f t="shared" ref="AK43" si="75">AK39*AK42</f>
        <v>7.9567499999999995</v>
      </c>
      <c r="AL43" s="153">
        <f t="shared" ref="AL43" si="76">AL39*AL42</f>
        <v>7.9567499999999995</v>
      </c>
      <c r="AM43" s="153">
        <f t="shared" ref="AM43" si="77">AM39*AM42</f>
        <v>7.9567499999999995</v>
      </c>
      <c r="AW43" s="153">
        <f>AW39*AW42</f>
        <v>7.9567499999999995</v>
      </c>
      <c r="AX43" s="153">
        <f t="shared" ref="AX43" si="78">AX39*AX42</f>
        <v>7.9567499999999995</v>
      </c>
      <c r="AY43" s="153">
        <f t="shared" ref="AY43" si="79">AY39*AY42</f>
        <v>7.9567499999999995</v>
      </c>
      <c r="AZ43" s="153">
        <f t="shared" ref="AZ43" si="80">AZ39*AZ42</f>
        <v>7.9567499999999995</v>
      </c>
      <c r="BA43" s="153">
        <f t="shared" ref="BA43" si="81">BA39*BA42</f>
        <v>7.9567499999999995</v>
      </c>
      <c r="BB43" s="153">
        <f t="shared" ref="BB43" si="82">BB39*BB42</f>
        <v>7.9567499999999995</v>
      </c>
      <c r="BC43" s="153">
        <f t="shared" ref="BC43" si="83">BC39*BC42</f>
        <v>8.1954525</v>
      </c>
      <c r="BD43" s="153">
        <f t="shared" ref="BD43" si="84">BD39*BD42</f>
        <v>8.1954525</v>
      </c>
      <c r="BE43" s="153">
        <f t="shared" ref="BE43" si="85">BE39*BE42</f>
        <v>8.1954525</v>
      </c>
      <c r="BF43" s="153">
        <f t="shared" ref="BF43" si="86">BF39*BF42</f>
        <v>8.1954525</v>
      </c>
      <c r="BG43" s="153">
        <f t="shared" ref="BG43" si="87">BG39*BG42</f>
        <v>8.1954525</v>
      </c>
      <c r="BH43" s="153">
        <f t="shared" ref="BH43" si="88">BH39*BH42</f>
        <v>8.1954525</v>
      </c>
    </row>
    <row r="44" spans="2:60" ht="18" customHeight="1" x14ac:dyDescent="0.25">
      <c r="B44" s="113"/>
      <c r="C44" s="113"/>
      <c r="D44" s="113"/>
      <c r="E44" s="113"/>
    </row>
    <row r="45" spans="2:60" ht="18" customHeight="1" x14ac:dyDescent="0.25">
      <c r="B45" s="113"/>
      <c r="C45" s="113"/>
      <c r="D45" s="113" t="s">
        <v>45</v>
      </c>
      <c r="E45" s="113"/>
      <c r="G45" s="155">
        <v>0.3</v>
      </c>
      <c r="H45" s="155">
        <v>0.3</v>
      </c>
      <c r="I45" s="155">
        <v>0.3</v>
      </c>
      <c r="J45" s="155">
        <v>0.3</v>
      </c>
      <c r="K45" s="155">
        <v>0.3</v>
      </c>
      <c r="L45" s="155">
        <v>0.3</v>
      </c>
      <c r="M45" s="155">
        <v>0.3</v>
      </c>
      <c r="N45" s="155">
        <v>0.3</v>
      </c>
      <c r="O45" s="155">
        <v>0.3</v>
      </c>
      <c r="P45" s="155">
        <v>0.3</v>
      </c>
      <c r="Q45" s="155">
        <v>0.3</v>
      </c>
      <c r="R45" s="155">
        <v>0.3</v>
      </c>
      <c r="AB45" s="155">
        <v>0.3</v>
      </c>
      <c r="AC45" s="155">
        <v>0.3</v>
      </c>
      <c r="AD45" s="155">
        <v>0.3</v>
      </c>
      <c r="AE45" s="155">
        <v>0.3</v>
      </c>
      <c r="AF45" s="155">
        <v>0.3</v>
      </c>
      <c r="AG45" s="155">
        <v>0.3</v>
      </c>
      <c r="AH45" s="155">
        <v>0.3</v>
      </c>
      <c r="AI45" s="155">
        <v>0.3</v>
      </c>
      <c r="AJ45" s="155">
        <v>0.3</v>
      </c>
      <c r="AK45" s="155">
        <v>0.3</v>
      </c>
      <c r="AL45" s="155">
        <v>0.3</v>
      </c>
      <c r="AM45" s="155">
        <v>0.3</v>
      </c>
      <c r="AW45" s="155">
        <v>0.3</v>
      </c>
      <c r="AX45" s="155">
        <v>0.3</v>
      </c>
      <c r="AY45" s="155">
        <v>0.3</v>
      </c>
      <c r="AZ45" s="155">
        <v>0.3</v>
      </c>
      <c r="BA45" s="155">
        <v>0.3</v>
      </c>
      <c r="BB45" s="155">
        <v>0.3</v>
      </c>
      <c r="BC45" s="155">
        <v>0.3</v>
      </c>
      <c r="BD45" s="155">
        <v>0.3</v>
      </c>
      <c r="BE45" s="155">
        <v>0.3</v>
      </c>
      <c r="BF45" s="155">
        <v>0.3</v>
      </c>
      <c r="BG45" s="155">
        <v>0.3</v>
      </c>
      <c r="BH45" s="155">
        <v>0.3</v>
      </c>
    </row>
    <row r="46" spans="2:60" ht="18" customHeight="1" x14ac:dyDescent="0.25">
      <c r="B46" s="113"/>
      <c r="C46" s="113"/>
      <c r="D46" s="113" t="s">
        <v>46</v>
      </c>
      <c r="E46" s="113"/>
      <c r="G46" s="153">
        <f>G39*G45</f>
        <v>5.625</v>
      </c>
      <c r="H46" s="153">
        <f t="shared" ref="H46:R46" si="89">H39*H45</f>
        <v>5.625</v>
      </c>
      <c r="I46" s="153">
        <f t="shared" si="89"/>
        <v>5.625</v>
      </c>
      <c r="J46" s="153">
        <f t="shared" si="89"/>
        <v>5.625</v>
      </c>
      <c r="K46" s="153">
        <f t="shared" si="89"/>
        <v>5.625</v>
      </c>
      <c r="L46" s="153">
        <f t="shared" si="89"/>
        <v>5.625</v>
      </c>
      <c r="M46" s="153">
        <f t="shared" si="89"/>
        <v>5.7937500000000002</v>
      </c>
      <c r="N46" s="153">
        <f t="shared" si="89"/>
        <v>5.7937500000000002</v>
      </c>
      <c r="O46" s="153">
        <f t="shared" si="89"/>
        <v>5.7937500000000002</v>
      </c>
      <c r="P46" s="153">
        <f t="shared" si="89"/>
        <v>5.7937500000000002</v>
      </c>
      <c r="Q46" s="153">
        <f t="shared" si="89"/>
        <v>5.7937500000000002</v>
      </c>
      <c r="R46" s="153">
        <f t="shared" si="89"/>
        <v>5.7937500000000002</v>
      </c>
      <c r="AB46" s="153">
        <f>AB39*AB45</f>
        <v>5.7937500000000002</v>
      </c>
      <c r="AC46" s="153">
        <f t="shared" ref="AC46" si="90">AC39*AC45</f>
        <v>5.7937500000000002</v>
      </c>
      <c r="AD46" s="153">
        <f t="shared" ref="AD46" si="91">AD39*AD45</f>
        <v>5.7937500000000002</v>
      </c>
      <c r="AE46" s="153">
        <f t="shared" ref="AE46" si="92">AE39*AE45</f>
        <v>5.7937500000000002</v>
      </c>
      <c r="AF46" s="153">
        <f t="shared" ref="AF46" si="93">AF39*AF45</f>
        <v>5.7937500000000002</v>
      </c>
      <c r="AG46" s="153">
        <f t="shared" ref="AG46" si="94">AG39*AG45</f>
        <v>5.7937500000000002</v>
      </c>
      <c r="AH46" s="153">
        <f t="shared" ref="AH46" si="95">AH39*AH45</f>
        <v>5.9675624999999997</v>
      </c>
      <c r="AI46" s="153">
        <f t="shared" ref="AI46" si="96">AI39*AI45</f>
        <v>5.9675624999999997</v>
      </c>
      <c r="AJ46" s="153">
        <f t="shared" ref="AJ46" si="97">AJ39*AJ45</f>
        <v>5.9675624999999997</v>
      </c>
      <c r="AK46" s="153">
        <f t="shared" ref="AK46" si="98">AK39*AK45</f>
        <v>5.9675624999999997</v>
      </c>
      <c r="AL46" s="153">
        <f t="shared" ref="AL46" si="99">AL39*AL45</f>
        <v>5.9675624999999997</v>
      </c>
      <c r="AM46" s="153">
        <f t="shared" ref="AM46" si="100">AM39*AM45</f>
        <v>5.9675624999999997</v>
      </c>
      <c r="AW46" s="153">
        <f>AW39*AW45</f>
        <v>5.9675624999999997</v>
      </c>
      <c r="AX46" s="153">
        <f t="shared" ref="AX46" si="101">AX39*AX45</f>
        <v>5.9675624999999997</v>
      </c>
      <c r="AY46" s="153">
        <f t="shared" ref="AY46" si="102">AY39*AY45</f>
        <v>5.9675624999999997</v>
      </c>
      <c r="AZ46" s="153">
        <f t="shared" ref="AZ46" si="103">AZ39*AZ45</f>
        <v>5.9675624999999997</v>
      </c>
      <c r="BA46" s="153">
        <f t="shared" ref="BA46" si="104">BA39*BA45</f>
        <v>5.9675624999999997</v>
      </c>
      <c r="BB46" s="153">
        <f t="shared" ref="BB46" si="105">BB39*BB45</f>
        <v>5.9675624999999997</v>
      </c>
      <c r="BC46" s="153">
        <f t="shared" ref="BC46" si="106">BC39*BC45</f>
        <v>6.1465893750000005</v>
      </c>
      <c r="BD46" s="153">
        <f t="shared" ref="BD46" si="107">BD39*BD45</f>
        <v>6.1465893750000005</v>
      </c>
      <c r="BE46" s="153">
        <f t="shared" ref="BE46" si="108">BE39*BE45</f>
        <v>6.1465893750000005</v>
      </c>
      <c r="BF46" s="153">
        <f t="shared" ref="BF46" si="109">BF39*BF45</f>
        <v>6.1465893750000005</v>
      </c>
      <c r="BG46" s="153">
        <f t="shared" ref="BG46" si="110">BG39*BG45</f>
        <v>6.1465893750000005</v>
      </c>
      <c r="BH46" s="153">
        <f t="shared" ref="BH46" si="111">BH39*BH45</f>
        <v>6.1465893750000005</v>
      </c>
    </row>
    <row r="47" spans="2:60" ht="18" customHeight="1" x14ac:dyDescent="0.25">
      <c r="B47" s="113"/>
      <c r="C47" s="113"/>
      <c r="D47" s="113"/>
      <c r="E47" s="113"/>
    </row>
    <row r="48" spans="2:60" ht="18" customHeight="1" x14ac:dyDescent="0.25">
      <c r="B48" s="113"/>
      <c r="C48" s="113"/>
      <c r="D48" s="113" t="s">
        <v>47</v>
      </c>
      <c r="E48" s="113"/>
      <c r="G48" s="152">
        <v>15</v>
      </c>
      <c r="H48" s="152">
        <v>15</v>
      </c>
      <c r="I48" s="152">
        <v>15</v>
      </c>
      <c r="J48" s="152">
        <v>15</v>
      </c>
      <c r="K48" s="152">
        <v>15</v>
      </c>
      <c r="L48" s="152">
        <v>15</v>
      </c>
      <c r="M48" s="152">
        <v>15</v>
      </c>
      <c r="N48" s="152">
        <v>15</v>
      </c>
      <c r="O48" s="152">
        <v>15</v>
      </c>
      <c r="P48" s="152">
        <v>15</v>
      </c>
      <c r="Q48" s="152">
        <v>15</v>
      </c>
      <c r="R48" s="152">
        <v>15</v>
      </c>
      <c r="AB48" s="152">
        <v>15</v>
      </c>
      <c r="AC48" s="152">
        <v>15</v>
      </c>
      <c r="AD48" s="152">
        <v>15</v>
      </c>
      <c r="AE48" s="152">
        <v>15</v>
      </c>
      <c r="AF48" s="152">
        <v>15</v>
      </c>
      <c r="AG48" s="152">
        <v>15</v>
      </c>
      <c r="AH48" s="152">
        <v>15</v>
      </c>
      <c r="AI48" s="152">
        <v>15</v>
      </c>
      <c r="AJ48" s="152">
        <v>15</v>
      </c>
      <c r="AK48" s="152">
        <v>15</v>
      </c>
      <c r="AL48" s="152">
        <v>15</v>
      </c>
      <c r="AM48" s="152">
        <v>15</v>
      </c>
      <c r="AW48" s="152">
        <v>15</v>
      </c>
      <c r="AX48" s="152">
        <v>15</v>
      </c>
      <c r="AY48" s="152">
        <v>15</v>
      </c>
      <c r="AZ48" s="152">
        <v>15</v>
      </c>
      <c r="BA48" s="152">
        <v>15</v>
      </c>
      <c r="BB48" s="152">
        <v>15</v>
      </c>
      <c r="BC48" s="152">
        <v>15</v>
      </c>
      <c r="BD48" s="152">
        <v>15</v>
      </c>
      <c r="BE48" s="152">
        <v>15</v>
      </c>
      <c r="BF48" s="152">
        <v>15</v>
      </c>
      <c r="BG48" s="152">
        <v>15</v>
      </c>
      <c r="BH48" s="152">
        <v>15</v>
      </c>
    </row>
    <row r="49" spans="2:67" ht="18" customHeight="1" x14ac:dyDescent="0.25">
      <c r="B49" s="113"/>
      <c r="C49" s="113"/>
      <c r="D49" s="113"/>
      <c r="E49" s="113"/>
    </row>
    <row r="50" spans="2:67" ht="18" customHeight="1" x14ac:dyDescent="0.25">
      <c r="B50" s="113"/>
      <c r="C50" s="113"/>
      <c r="D50" s="113" t="s">
        <v>48</v>
      </c>
      <c r="E50" s="113"/>
      <c r="G50" s="153">
        <f>SUM(G39,G43,G46,G48)</f>
        <v>46.875</v>
      </c>
      <c r="H50" s="153">
        <f t="shared" ref="H50:R50" si="112">SUM(H39,H43,H46,H48)</f>
        <v>46.875</v>
      </c>
      <c r="I50" s="153">
        <f t="shared" si="112"/>
        <v>46.875</v>
      </c>
      <c r="J50" s="153">
        <f t="shared" si="112"/>
        <v>46.875</v>
      </c>
      <c r="K50" s="153">
        <f t="shared" si="112"/>
        <v>46.875</v>
      </c>
      <c r="L50" s="153">
        <f t="shared" si="112"/>
        <v>46.875</v>
      </c>
      <c r="M50" s="153">
        <f t="shared" si="112"/>
        <v>47.831250000000004</v>
      </c>
      <c r="N50" s="153">
        <f t="shared" si="112"/>
        <v>47.831250000000004</v>
      </c>
      <c r="O50" s="153">
        <f t="shared" si="112"/>
        <v>47.831250000000004</v>
      </c>
      <c r="P50" s="153">
        <f t="shared" si="112"/>
        <v>47.831250000000004</v>
      </c>
      <c r="Q50" s="153">
        <f t="shared" si="112"/>
        <v>47.831250000000004</v>
      </c>
      <c r="R50" s="153">
        <f t="shared" si="112"/>
        <v>47.831250000000004</v>
      </c>
      <c r="AB50" s="153">
        <f>SUM(AB39,AB43,AB46,AB48)</f>
        <v>47.831250000000004</v>
      </c>
      <c r="AC50" s="153">
        <f t="shared" ref="AC50:AM50" si="113">SUM(AC39,AC43,AC46,AC48)</f>
        <v>47.831250000000004</v>
      </c>
      <c r="AD50" s="153">
        <f t="shared" si="113"/>
        <v>47.831250000000004</v>
      </c>
      <c r="AE50" s="153">
        <f t="shared" si="113"/>
        <v>47.831250000000004</v>
      </c>
      <c r="AF50" s="153">
        <f t="shared" si="113"/>
        <v>47.831250000000004</v>
      </c>
      <c r="AG50" s="153">
        <f t="shared" si="113"/>
        <v>47.831250000000004</v>
      </c>
      <c r="AH50" s="153">
        <f t="shared" si="113"/>
        <v>48.816187499999998</v>
      </c>
      <c r="AI50" s="153">
        <f t="shared" si="113"/>
        <v>48.816187499999998</v>
      </c>
      <c r="AJ50" s="153">
        <f t="shared" si="113"/>
        <v>48.816187499999998</v>
      </c>
      <c r="AK50" s="153">
        <f t="shared" si="113"/>
        <v>48.816187499999998</v>
      </c>
      <c r="AL50" s="153">
        <f t="shared" si="113"/>
        <v>48.816187499999998</v>
      </c>
      <c r="AM50" s="153">
        <f t="shared" si="113"/>
        <v>48.816187499999998</v>
      </c>
      <c r="AW50" s="153">
        <f>SUM(AW39,AW43,AW46,AW48)</f>
        <v>48.816187499999998</v>
      </c>
      <c r="AX50" s="153">
        <f t="shared" ref="AX50:BH50" si="114">SUM(AX39,AX43,AX46,AX48)</f>
        <v>48.816187499999998</v>
      </c>
      <c r="AY50" s="153">
        <f t="shared" si="114"/>
        <v>48.816187499999998</v>
      </c>
      <c r="AZ50" s="153">
        <f t="shared" si="114"/>
        <v>48.816187499999998</v>
      </c>
      <c r="BA50" s="153">
        <f t="shared" si="114"/>
        <v>48.816187499999998</v>
      </c>
      <c r="BB50" s="153">
        <f t="shared" si="114"/>
        <v>48.816187499999998</v>
      </c>
      <c r="BC50" s="153">
        <f t="shared" si="114"/>
        <v>49.830673124999997</v>
      </c>
      <c r="BD50" s="153">
        <f t="shared" si="114"/>
        <v>49.830673124999997</v>
      </c>
      <c r="BE50" s="153">
        <f t="shared" si="114"/>
        <v>49.830673124999997</v>
      </c>
      <c r="BF50" s="153">
        <f t="shared" si="114"/>
        <v>49.830673124999997</v>
      </c>
      <c r="BG50" s="153">
        <f t="shared" si="114"/>
        <v>49.830673124999997</v>
      </c>
      <c r="BH50" s="153">
        <f t="shared" si="114"/>
        <v>49.830673124999997</v>
      </c>
    </row>
    <row r="51" spans="2:67" ht="18" customHeight="1" x14ac:dyDescent="0.25">
      <c r="B51" s="113"/>
      <c r="C51" s="113"/>
      <c r="D51" s="113" t="s">
        <v>49</v>
      </c>
      <c r="E51" s="113"/>
      <c r="G51" s="153">
        <f>G37*G50</f>
        <v>46.875</v>
      </c>
      <c r="H51" s="153">
        <f t="shared" ref="H51:R51" si="115">H37*H50</f>
        <v>46.875</v>
      </c>
      <c r="I51" s="153">
        <f t="shared" si="115"/>
        <v>46.875</v>
      </c>
      <c r="J51" s="153">
        <f t="shared" si="115"/>
        <v>46.875</v>
      </c>
      <c r="K51" s="153">
        <f t="shared" si="115"/>
        <v>46.875</v>
      </c>
      <c r="L51" s="153">
        <f t="shared" si="115"/>
        <v>46.875</v>
      </c>
      <c r="M51" s="153">
        <f t="shared" si="115"/>
        <v>47.831250000000004</v>
      </c>
      <c r="N51" s="153">
        <f t="shared" si="115"/>
        <v>47.831250000000004</v>
      </c>
      <c r="O51" s="153">
        <f t="shared" si="115"/>
        <v>47.831250000000004</v>
      </c>
      <c r="P51" s="153">
        <f t="shared" si="115"/>
        <v>47.831250000000004</v>
      </c>
      <c r="Q51" s="153">
        <f t="shared" si="115"/>
        <v>47.831250000000004</v>
      </c>
      <c r="R51" s="153">
        <f t="shared" si="115"/>
        <v>47.831250000000004</v>
      </c>
      <c r="T51" s="156"/>
      <c r="U51" s="156"/>
      <c r="V51" s="156"/>
      <c r="W51" s="156"/>
      <c r="X51" s="156"/>
      <c r="Y51" s="156"/>
      <c r="AB51" s="153">
        <f>AB37*AB50</f>
        <v>47.831250000000004</v>
      </c>
      <c r="AC51" s="153">
        <f t="shared" ref="AC51" si="116">AC37*AC50</f>
        <v>47.831250000000004</v>
      </c>
      <c r="AD51" s="153">
        <f t="shared" ref="AD51" si="117">AD37*AD50</f>
        <v>47.831250000000004</v>
      </c>
      <c r="AE51" s="153">
        <f t="shared" ref="AE51" si="118">AE37*AE50</f>
        <v>47.831250000000004</v>
      </c>
      <c r="AF51" s="153">
        <f t="shared" ref="AF51" si="119">AF37*AF50</f>
        <v>47.831250000000004</v>
      </c>
      <c r="AG51" s="153">
        <f t="shared" ref="AG51" si="120">AG37*AG50</f>
        <v>47.831250000000004</v>
      </c>
      <c r="AH51" s="153">
        <f t="shared" ref="AH51" si="121">AH37*AH50</f>
        <v>48.816187499999998</v>
      </c>
      <c r="AI51" s="153">
        <f t="shared" ref="AI51" si="122">AI37*AI50</f>
        <v>48.816187499999998</v>
      </c>
      <c r="AJ51" s="153">
        <f t="shared" ref="AJ51" si="123">AJ37*AJ50</f>
        <v>48.816187499999998</v>
      </c>
      <c r="AK51" s="153">
        <f t="shared" ref="AK51" si="124">AK37*AK50</f>
        <v>48.816187499999998</v>
      </c>
      <c r="AL51" s="153">
        <f t="shared" ref="AL51" si="125">AL37*AL50</f>
        <v>48.816187499999998</v>
      </c>
      <c r="AM51" s="153">
        <f t="shared" ref="AM51" si="126">AM37*AM50</f>
        <v>48.816187499999998</v>
      </c>
      <c r="AO51" s="156"/>
      <c r="AP51" s="156"/>
      <c r="AQ51" s="156"/>
      <c r="AR51" s="156"/>
      <c r="AS51" s="156"/>
      <c r="AT51" s="156"/>
      <c r="AW51" s="153">
        <f>AW37*AW50</f>
        <v>48.816187499999998</v>
      </c>
      <c r="AX51" s="153">
        <f t="shared" ref="AX51" si="127">AX37*AX50</f>
        <v>48.816187499999998</v>
      </c>
      <c r="AY51" s="153">
        <f t="shared" ref="AY51" si="128">AY37*AY50</f>
        <v>48.816187499999998</v>
      </c>
      <c r="AZ51" s="153">
        <f t="shared" ref="AZ51" si="129">AZ37*AZ50</f>
        <v>48.816187499999998</v>
      </c>
      <c r="BA51" s="153">
        <f t="shared" ref="BA51" si="130">BA37*BA50</f>
        <v>48.816187499999998</v>
      </c>
      <c r="BB51" s="153">
        <f t="shared" ref="BB51" si="131">BB37*BB50</f>
        <v>48.816187499999998</v>
      </c>
      <c r="BC51" s="153">
        <f t="shared" ref="BC51" si="132">BC37*BC50</f>
        <v>49.830673124999997</v>
      </c>
      <c r="BD51" s="153">
        <f t="shared" ref="BD51" si="133">BD37*BD50</f>
        <v>49.830673124999997</v>
      </c>
      <c r="BE51" s="153">
        <f t="shared" ref="BE51" si="134">BE37*BE50</f>
        <v>49.830673124999997</v>
      </c>
      <c r="BF51" s="153">
        <f t="shared" ref="BF51" si="135">BF37*BF50</f>
        <v>49.830673124999997</v>
      </c>
      <c r="BG51" s="153">
        <f t="shared" ref="BG51" si="136">BG37*BG50</f>
        <v>49.830673124999997</v>
      </c>
      <c r="BH51" s="153">
        <f t="shared" ref="BH51" si="137">BH37*BH50</f>
        <v>49.830673124999997</v>
      </c>
      <c r="BJ51" s="156"/>
      <c r="BK51" s="156"/>
      <c r="BL51" s="156"/>
      <c r="BM51" s="156"/>
      <c r="BN51" s="156"/>
      <c r="BO51" s="156"/>
    </row>
    <row r="52" spans="2:67" ht="18" customHeight="1" x14ac:dyDescent="0.25">
      <c r="B52" s="113"/>
      <c r="C52" s="113"/>
      <c r="D52" s="113"/>
      <c r="E52" s="113"/>
    </row>
    <row r="53" spans="2:67" ht="18" customHeight="1" x14ac:dyDescent="0.25">
      <c r="B53" s="113"/>
      <c r="C53" s="113" t="s">
        <v>50</v>
      </c>
      <c r="D53" s="113"/>
      <c r="E53" s="113"/>
    </row>
    <row r="54" spans="2:67" ht="18" customHeight="1" x14ac:dyDescent="0.25">
      <c r="B54" s="113"/>
      <c r="C54" s="113"/>
      <c r="D54" s="113" t="s">
        <v>41</v>
      </c>
      <c r="E54" s="113"/>
      <c r="G54" s="119">
        <v>2</v>
      </c>
      <c r="H54" s="119">
        <v>2</v>
      </c>
      <c r="I54" s="119">
        <v>2</v>
      </c>
      <c r="J54" s="119">
        <v>2</v>
      </c>
      <c r="K54" s="119">
        <v>2</v>
      </c>
      <c r="L54" s="119">
        <v>2</v>
      </c>
      <c r="M54" s="119">
        <v>2</v>
      </c>
      <c r="N54" s="119">
        <v>2</v>
      </c>
      <c r="O54" s="119">
        <v>2</v>
      </c>
      <c r="P54" s="119">
        <v>2</v>
      </c>
      <c r="Q54" s="119">
        <v>2</v>
      </c>
      <c r="R54" s="119">
        <v>2</v>
      </c>
      <c r="AB54" s="119">
        <v>3</v>
      </c>
      <c r="AC54" s="119">
        <v>3</v>
      </c>
      <c r="AD54" s="119">
        <v>3</v>
      </c>
      <c r="AE54" s="119">
        <v>3</v>
      </c>
      <c r="AF54" s="119">
        <v>3</v>
      </c>
      <c r="AG54" s="119">
        <v>3</v>
      </c>
      <c r="AH54" s="119">
        <v>3</v>
      </c>
      <c r="AI54" s="119">
        <v>3</v>
      </c>
      <c r="AJ54" s="119">
        <v>3</v>
      </c>
      <c r="AK54" s="119">
        <v>3</v>
      </c>
      <c r="AL54" s="119">
        <v>3</v>
      </c>
      <c r="AM54" s="119">
        <v>3</v>
      </c>
      <c r="AW54" s="119">
        <v>4</v>
      </c>
      <c r="AX54" s="119">
        <v>4</v>
      </c>
      <c r="AY54" s="119">
        <v>4</v>
      </c>
      <c r="AZ54" s="119">
        <v>4</v>
      </c>
      <c r="BA54" s="119">
        <v>4</v>
      </c>
      <c r="BB54" s="119">
        <v>4</v>
      </c>
      <c r="BC54" s="119">
        <v>4</v>
      </c>
      <c r="BD54" s="119">
        <v>4</v>
      </c>
      <c r="BE54" s="119">
        <v>4</v>
      </c>
      <c r="BF54" s="119">
        <v>4</v>
      </c>
      <c r="BG54" s="119">
        <v>4</v>
      </c>
      <c r="BH54" s="119">
        <v>4</v>
      </c>
    </row>
    <row r="55" spans="2:67" ht="18" customHeight="1" x14ac:dyDescent="0.25">
      <c r="B55" s="113"/>
      <c r="C55" s="113"/>
      <c r="D55" s="113"/>
      <c r="E55" s="113"/>
    </row>
    <row r="56" spans="2:67" ht="18" customHeight="1" x14ac:dyDescent="0.25">
      <c r="B56" s="113"/>
      <c r="C56" s="113"/>
      <c r="D56" s="113" t="s">
        <v>43</v>
      </c>
      <c r="E56" s="113"/>
      <c r="G56" s="152">
        <f>150/12</f>
        <v>12.5</v>
      </c>
      <c r="H56" s="153">
        <f>G56*(1+H57)</f>
        <v>12.5</v>
      </c>
      <c r="I56" s="153">
        <f t="shared" ref="I56" si="138">H56*(1+I57)</f>
        <v>12.5</v>
      </c>
      <c r="J56" s="153">
        <f t="shared" ref="J56" si="139">I56*(1+J57)</f>
        <v>12.5</v>
      </c>
      <c r="K56" s="153">
        <f t="shared" ref="K56" si="140">J56*(1+K57)</f>
        <v>12.5</v>
      </c>
      <c r="L56" s="153">
        <f t="shared" ref="L56" si="141">K56*(1+L57)</f>
        <v>12.5</v>
      </c>
      <c r="M56" s="153">
        <f t="shared" ref="M56" si="142">L56*(1+M57)</f>
        <v>12.875</v>
      </c>
      <c r="N56" s="153">
        <f t="shared" ref="N56" si="143">M56*(1+N57)</f>
        <v>12.875</v>
      </c>
      <c r="O56" s="153">
        <f t="shared" ref="O56" si="144">N56*(1+O57)</f>
        <v>12.875</v>
      </c>
      <c r="P56" s="153">
        <f t="shared" ref="P56" si="145">O56*(1+P57)</f>
        <v>12.875</v>
      </c>
      <c r="Q56" s="153">
        <f t="shared" ref="Q56" si="146">P56*(1+Q57)</f>
        <v>12.875</v>
      </c>
      <c r="R56" s="153">
        <f t="shared" ref="R56" si="147">Q56*(1+R57)</f>
        <v>12.875</v>
      </c>
      <c r="AB56" s="154">
        <f>R56*(1+AB57)</f>
        <v>12.875</v>
      </c>
      <c r="AC56" s="153">
        <f>AB56*(1+AC57)</f>
        <v>12.875</v>
      </c>
      <c r="AD56" s="153">
        <f t="shared" ref="AD56" si="148">AC56*(1+AD57)</f>
        <v>12.875</v>
      </c>
      <c r="AE56" s="153">
        <f t="shared" ref="AE56" si="149">AD56*(1+AE57)</f>
        <v>12.875</v>
      </c>
      <c r="AF56" s="153">
        <f t="shared" ref="AF56" si="150">AE56*(1+AF57)</f>
        <v>12.875</v>
      </c>
      <c r="AG56" s="153">
        <f t="shared" ref="AG56" si="151">AF56*(1+AG57)</f>
        <v>12.875</v>
      </c>
      <c r="AH56" s="153">
        <f t="shared" ref="AH56" si="152">AG56*(1+AH57)</f>
        <v>13.26125</v>
      </c>
      <c r="AI56" s="153">
        <f t="shared" ref="AI56" si="153">AH56*(1+AI57)</f>
        <v>13.26125</v>
      </c>
      <c r="AJ56" s="153">
        <f t="shared" ref="AJ56" si="154">AI56*(1+AJ57)</f>
        <v>13.26125</v>
      </c>
      <c r="AK56" s="153">
        <f t="shared" ref="AK56" si="155">AJ56*(1+AK57)</f>
        <v>13.26125</v>
      </c>
      <c r="AL56" s="153">
        <f t="shared" ref="AL56" si="156">AK56*(1+AL57)</f>
        <v>13.26125</v>
      </c>
      <c r="AM56" s="153">
        <f t="shared" ref="AM56" si="157">AL56*(1+AM57)</f>
        <v>13.26125</v>
      </c>
      <c r="AW56" s="154">
        <f>AM56*(1+AW57)</f>
        <v>13.26125</v>
      </c>
      <c r="AX56" s="153">
        <f>AW56*(1+AX57)</f>
        <v>13.26125</v>
      </c>
      <c r="AY56" s="153">
        <f t="shared" ref="AY56" si="158">AX56*(1+AY57)</f>
        <v>13.26125</v>
      </c>
      <c r="AZ56" s="153">
        <f t="shared" ref="AZ56" si="159">AY56*(1+AZ57)</f>
        <v>13.26125</v>
      </c>
      <c r="BA56" s="153">
        <f t="shared" ref="BA56" si="160">AZ56*(1+BA57)</f>
        <v>13.26125</v>
      </c>
      <c r="BB56" s="153">
        <f t="shared" ref="BB56" si="161">BA56*(1+BB57)</f>
        <v>13.26125</v>
      </c>
      <c r="BC56" s="153">
        <f t="shared" ref="BC56" si="162">BB56*(1+BC57)</f>
        <v>13.6590875</v>
      </c>
      <c r="BD56" s="153">
        <f t="shared" ref="BD56" si="163">BC56*(1+BD57)</f>
        <v>13.6590875</v>
      </c>
      <c r="BE56" s="153">
        <f t="shared" ref="BE56" si="164">BD56*(1+BE57)</f>
        <v>13.6590875</v>
      </c>
      <c r="BF56" s="153">
        <f t="shared" ref="BF56" si="165">BE56*(1+BF57)</f>
        <v>13.6590875</v>
      </c>
      <c r="BG56" s="153">
        <f t="shared" ref="BG56" si="166">BF56*(1+BG57)</f>
        <v>13.6590875</v>
      </c>
      <c r="BH56" s="153">
        <f t="shared" ref="BH56" si="167">BG56*(1+BH57)</f>
        <v>13.6590875</v>
      </c>
    </row>
    <row r="57" spans="2:67" ht="18" customHeight="1" x14ac:dyDescent="0.25">
      <c r="B57" s="113"/>
      <c r="C57" s="113"/>
      <c r="D57" s="113"/>
      <c r="E57" s="118" t="s">
        <v>6</v>
      </c>
      <c r="H57" s="133">
        <v>0</v>
      </c>
      <c r="I57" s="133">
        <v>0</v>
      </c>
      <c r="J57" s="133">
        <v>0</v>
      </c>
      <c r="K57" s="133">
        <v>0</v>
      </c>
      <c r="L57" s="133">
        <v>0</v>
      </c>
      <c r="M57" s="133">
        <v>0.03</v>
      </c>
      <c r="N57" s="133">
        <v>0</v>
      </c>
      <c r="O57" s="133">
        <v>0</v>
      </c>
      <c r="P57" s="133">
        <v>0</v>
      </c>
      <c r="Q57" s="133">
        <v>0</v>
      </c>
      <c r="R57" s="133">
        <v>0</v>
      </c>
      <c r="AB57" s="133">
        <v>0</v>
      </c>
      <c r="AC57" s="133">
        <v>0</v>
      </c>
      <c r="AD57" s="133">
        <v>0</v>
      </c>
      <c r="AE57" s="133">
        <v>0</v>
      </c>
      <c r="AF57" s="133">
        <v>0</v>
      </c>
      <c r="AG57" s="133">
        <v>0</v>
      </c>
      <c r="AH57" s="133">
        <v>0.03</v>
      </c>
      <c r="AI57" s="133">
        <v>0</v>
      </c>
      <c r="AJ57" s="133">
        <v>0</v>
      </c>
      <c r="AK57" s="133">
        <v>0</v>
      </c>
      <c r="AL57" s="133">
        <v>0</v>
      </c>
      <c r="AM57" s="133">
        <v>0</v>
      </c>
      <c r="AW57" s="133">
        <v>0</v>
      </c>
      <c r="AX57" s="133">
        <v>0</v>
      </c>
      <c r="AY57" s="133">
        <v>0</v>
      </c>
      <c r="AZ57" s="133">
        <v>0</v>
      </c>
      <c r="BA57" s="133">
        <v>0</v>
      </c>
      <c r="BB57" s="133">
        <v>0</v>
      </c>
      <c r="BC57" s="133">
        <v>0.03</v>
      </c>
      <c r="BD57" s="133">
        <v>0</v>
      </c>
      <c r="BE57" s="133">
        <v>0</v>
      </c>
      <c r="BF57" s="133">
        <v>0</v>
      </c>
      <c r="BG57" s="133">
        <v>0</v>
      </c>
      <c r="BH57" s="133">
        <v>0</v>
      </c>
    </row>
    <row r="58" spans="2:67" ht="18" customHeight="1" x14ac:dyDescent="0.25">
      <c r="B58" s="113"/>
      <c r="C58" s="113"/>
      <c r="D58" s="113"/>
      <c r="E58" s="113"/>
    </row>
    <row r="59" spans="2:67" ht="18" customHeight="1" x14ac:dyDescent="0.25">
      <c r="B59" s="113"/>
      <c r="C59" s="113"/>
      <c r="D59" s="113" t="s">
        <v>42</v>
      </c>
      <c r="E59" s="113"/>
      <c r="G59" s="155">
        <v>0.2</v>
      </c>
      <c r="H59" s="155">
        <v>0.2</v>
      </c>
      <c r="I59" s="155">
        <v>0.2</v>
      </c>
      <c r="J59" s="155">
        <v>0.2</v>
      </c>
      <c r="K59" s="155">
        <v>0.2</v>
      </c>
      <c r="L59" s="155">
        <v>0.2</v>
      </c>
      <c r="M59" s="155">
        <v>0.2</v>
      </c>
      <c r="N59" s="155">
        <v>0.2</v>
      </c>
      <c r="O59" s="155">
        <v>0.2</v>
      </c>
      <c r="P59" s="155">
        <v>0.2</v>
      </c>
      <c r="Q59" s="155">
        <v>0.2</v>
      </c>
      <c r="R59" s="155">
        <v>0.2</v>
      </c>
      <c r="AB59" s="155">
        <v>0.2</v>
      </c>
      <c r="AC59" s="155">
        <v>0.2</v>
      </c>
      <c r="AD59" s="155">
        <v>0.2</v>
      </c>
      <c r="AE59" s="155">
        <v>0.2</v>
      </c>
      <c r="AF59" s="155">
        <v>0.2</v>
      </c>
      <c r="AG59" s="155">
        <v>0.2</v>
      </c>
      <c r="AH59" s="155">
        <v>0.2</v>
      </c>
      <c r="AI59" s="155">
        <v>0.2</v>
      </c>
      <c r="AJ59" s="155">
        <v>0.2</v>
      </c>
      <c r="AK59" s="155">
        <v>0.2</v>
      </c>
      <c r="AL59" s="155">
        <v>0.2</v>
      </c>
      <c r="AM59" s="155">
        <v>0.2</v>
      </c>
      <c r="AW59" s="155">
        <v>0.2</v>
      </c>
      <c r="AX59" s="155">
        <v>0.2</v>
      </c>
      <c r="AY59" s="155">
        <v>0.2</v>
      </c>
      <c r="AZ59" s="155">
        <v>0.2</v>
      </c>
      <c r="BA59" s="155">
        <v>0.2</v>
      </c>
      <c r="BB59" s="155">
        <v>0.2</v>
      </c>
      <c r="BC59" s="155">
        <v>0.2</v>
      </c>
      <c r="BD59" s="155">
        <v>0.2</v>
      </c>
      <c r="BE59" s="155">
        <v>0.2</v>
      </c>
      <c r="BF59" s="155">
        <v>0.2</v>
      </c>
      <c r="BG59" s="155">
        <v>0.2</v>
      </c>
      <c r="BH59" s="155">
        <v>0.2</v>
      </c>
    </row>
    <row r="60" spans="2:67" ht="18" customHeight="1" x14ac:dyDescent="0.25">
      <c r="B60" s="113"/>
      <c r="C60" s="113"/>
      <c r="D60" s="113" t="s">
        <v>44</v>
      </c>
      <c r="E60" s="113"/>
      <c r="G60" s="153">
        <f>G56*G59</f>
        <v>2.5</v>
      </c>
      <c r="H60" s="153">
        <f t="shared" ref="H60" si="168">H56*H59</f>
        <v>2.5</v>
      </c>
      <c r="I60" s="153">
        <f t="shared" ref="I60" si="169">I56*I59</f>
        <v>2.5</v>
      </c>
      <c r="J60" s="153">
        <f t="shared" ref="J60" si="170">J56*J59</f>
        <v>2.5</v>
      </c>
      <c r="K60" s="153">
        <f t="shared" ref="K60" si="171">K56*K59</f>
        <v>2.5</v>
      </c>
      <c r="L60" s="153">
        <f t="shared" ref="L60" si="172">L56*L59</f>
        <v>2.5</v>
      </c>
      <c r="M60" s="153">
        <f t="shared" ref="M60" si="173">M56*M59</f>
        <v>2.5750000000000002</v>
      </c>
      <c r="N60" s="153">
        <f t="shared" ref="N60" si="174">N56*N59</f>
        <v>2.5750000000000002</v>
      </c>
      <c r="O60" s="153">
        <f t="shared" ref="O60" si="175">O56*O59</f>
        <v>2.5750000000000002</v>
      </c>
      <c r="P60" s="153">
        <f t="shared" ref="P60" si="176">P56*P59</f>
        <v>2.5750000000000002</v>
      </c>
      <c r="Q60" s="153">
        <f t="shared" ref="Q60" si="177">Q56*Q59</f>
        <v>2.5750000000000002</v>
      </c>
      <c r="R60" s="153">
        <f t="shared" ref="R60" si="178">R56*R59</f>
        <v>2.5750000000000002</v>
      </c>
      <c r="AB60" s="153">
        <f>AB56*AB59</f>
        <v>2.5750000000000002</v>
      </c>
      <c r="AC60" s="153">
        <f t="shared" ref="AC60" si="179">AC56*AC59</f>
        <v>2.5750000000000002</v>
      </c>
      <c r="AD60" s="153">
        <f t="shared" ref="AD60" si="180">AD56*AD59</f>
        <v>2.5750000000000002</v>
      </c>
      <c r="AE60" s="153">
        <f t="shared" ref="AE60" si="181">AE56*AE59</f>
        <v>2.5750000000000002</v>
      </c>
      <c r="AF60" s="153">
        <f t="shared" ref="AF60" si="182">AF56*AF59</f>
        <v>2.5750000000000002</v>
      </c>
      <c r="AG60" s="153">
        <f t="shared" ref="AG60" si="183">AG56*AG59</f>
        <v>2.5750000000000002</v>
      </c>
      <c r="AH60" s="153">
        <f t="shared" ref="AH60" si="184">AH56*AH59</f>
        <v>2.6522500000000004</v>
      </c>
      <c r="AI60" s="153">
        <f t="shared" ref="AI60" si="185">AI56*AI59</f>
        <v>2.6522500000000004</v>
      </c>
      <c r="AJ60" s="153">
        <f t="shared" ref="AJ60" si="186">AJ56*AJ59</f>
        <v>2.6522500000000004</v>
      </c>
      <c r="AK60" s="153">
        <f t="shared" ref="AK60" si="187">AK56*AK59</f>
        <v>2.6522500000000004</v>
      </c>
      <c r="AL60" s="153">
        <f t="shared" ref="AL60" si="188">AL56*AL59</f>
        <v>2.6522500000000004</v>
      </c>
      <c r="AM60" s="153">
        <f t="shared" ref="AM60" si="189">AM56*AM59</f>
        <v>2.6522500000000004</v>
      </c>
      <c r="AW60" s="153">
        <f>AW56*AW59</f>
        <v>2.6522500000000004</v>
      </c>
      <c r="AX60" s="153">
        <f t="shared" ref="AX60" si="190">AX56*AX59</f>
        <v>2.6522500000000004</v>
      </c>
      <c r="AY60" s="153">
        <f t="shared" ref="AY60" si="191">AY56*AY59</f>
        <v>2.6522500000000004</v>
      </c>
      <c r="AZ60" s="153">
        <f t="shared" ref="AZ60" si="192">AZ56*AZ59</f>
        <v>2.6522500000000004</v>
      </c>
      <c r="BA60" s="153">
        <f t="shared" ref="BA60" si="193">BA56*BA59</f>
        <v>2.6522500000000004</v>
      </c>
      <c r="BB60" s="153">
        <f t="shared" ref="BB60" si="194">BB56*BB59</f>
        <v>2.6522500000000004</v>
      </c>
      <c r="BC60" s="153">
        <f t="shared" ref="BC60" si="195">BC56*BC59</f>
        <v>2.7318175</v>
      </c>
      <c r="BD60" s="153">
        <f t="shared" ref="BD60" si="196">BD56*BD59</f>
        <v>2.7318175</v>
      </c>
      <c r="BE60" s="153">
        <f t="shared" ref="BE60" si="197">BE56*BE59</f>
        <v>2.7318175</v>
      </c>
      <c r="BF60" s="153">
        <f t="shared" ref="BF60" si="198">BF56*BF59</f>
        <v>2.7318175</v>
      </c>
      <c r="BG60" s="153">
        <f t="shared" ref="BG60" si="199">BG56*BG59</f>
        <v>2.7318175</v>
      </c>
      <c r="BH60" s="153">
        <f t="shared" ref="BH60" si="200">BH56*BH59</f>
        <v>2.7318175</v>
      </c>
    </row>
    <row r="61" spans="2:67" ht="18" customHeight="1" x14ac:dyDescent="0.25">
      <c r="B61" s="113"/>
      <c r="C61" s="113"/>
      <c r="D61" s="113"/>
      <c r="E61" s="113"/>
    </row>
    <row r="62" spans="2:67" ht="18" customHeight="1" x14ac:dyDescent="0.25">
      <c r="B62" s="113"/>
      <c r="C62" s="113"/>
      <c r="D62" s="113" t="s">
        <v>45</v>
      </c>
      <c r="E62" s="113"/>
      <c r="G62" s="155">
        <v>0.3</v>
      </c>
      <c r="H62" s="155">
        <v>0.3</v>
      </c>
      <c r="I62" s="155">
        <v>0.3</v>
      </c>
      <c r="J62" s="155">
        <v>0.3</v>
      </c>
      <c r="K62" s="155">
        <v>0.3</v>
      </c>
      <c r="L62" s="155">
        <v>0.3</v>
      </c>
      <c r="M62" s="155">
        <v>0.3</v>
      </c>
      <c r="N62" s="155">
        <v>0.3</v>
      </c>
      <c r="O62" s="155">
        <v>0.3</v>
      </c>
      <c r="P62" s="155">
        <v>0.3</v>
      </c>
      <c r="Q62" s="155">
        <v>0.3</v>
      </c>
      <c r="R62" s="155">
        <v>0.3</v>
      </c>
      <c r="AB62" s="155">
        <v>0.3</v>
      </c>
      <c r="AC62" s="155">
        <v>0.3</v>
      </c>
      <c r="AD62" s="155">
        <v>0.3</v>
      </c>
      <c r="AE62" s="155">
        <v>0.3</v>
      </c>
      <c r="AF62" s="155">
        <v>0.3</v>
      </c>
      <c r="AG62" s="155">
        <v>0.3</v>
      </c>
      <c r="AH62" s="155">
        <v>0.3</v>
      </c>
      <c r="AI62" s="155">
        <v>0.3</v>
      </c>
      <c r="AJ62" s="155">
        <v>0.3</v>
      </c>
      <c r="AK62" s="155">
        <v>0.3</v>
      </c>
      <c r="AL62" s="155">
        <v>0.3</v>
      </c>
      <c r="AM62" s="155">
        <v>0.3</v>
      </c>
      <c r="AW62" s="155">
        <v>0.3</v>
      </c>
      <c r="AX62" s="155">
        <v>0.3</v>
      </c>
      <c r="AY62" s="155">
        <v>0.3</v>
      </c>
      <c r="AZ62" s="155">
        <v>0.3</v>
      </c>
      <c r="BA62" s="155">
        <v>0.3</v>
      </c>
      <c r="BB62" s="155">
        <v>0.3</v>
      </c>
      <c r="BC62" s="155">
        <v>0.3</v>
      </c>
      <c r="BD62" s="155">
        <v>0.3</v>
      </c>
      <c r="BE62" s="155">
        <v>0.3</v>
      </c>
      <c r="BF62" s="155">
        <v>0.3</v>
      </c>
      <c r="BG62" s="155">
        <v>0.3</v>
      </c>
      <c r="BH62" s="155">
        <v>0.3</v>
      </c>
    </row>
    <row r="63" spans="2:67" ht="18" customHeight="1" x14ac:dyDescent="0.25">
      <c r="B63" s="113"/>
      <c r="C63" s="113"/>
      <c r="D63" s="113" t="s">
        <v>46</v>
      </c>
      <c r="E63" s="113"/>
      <c r="G63" s="153">
        <f>G56*G62</f>
        <v>3.75</v>
      </c>
      <c r="H63" s="153">
        <f t="shared" ref="H63" si="201">H56*H62</f>
        <v>3.75</v>
      </c>
      <c r="I63" s="153">
        <f t="shared" ref="I63" si="202">I56*I62</f>
        <v>3.75</v>
      </c>
      <c r="J63" s="153">
        <f t="shared" ref="J63" si="203">J56*J62</f>
        <v>3.75</v>
      </c>
      <c r="K63" s="153">
        <f t="shared" ref="K63" si="204">K56*K62</f>
        <v>3.75</v>
      </c>
      <c r="L63" s="153">
        <f t="shared" ref="L63" si="205">L56*L62</f>
        <v>3.75</v>
      </c>
      <c r="M63" s="153">
        <f t="shared" ref="M63" si="206">M56*M62</f>
        <v>3.8624999999999998</v>
      </c>
      <c r="N63" s="153">
        <f t="shared" ref="N63" si="207">N56*N62</f>
        <v>3.8624999999999998</v>
      </c>
      <c r="O63" s="153">
        <f t="shared" ref="O63" si="208">O56*O62</f>
        <v>3.8624999999999998</v>
      </c>
      <c r="P63" s="153">
        <f t="shared" ref="P63" si="209">P56*P62</f>
        <v>3.8624999999999998</v>
      </c>
      <c r="Q63" s="153">
        <f t="shared" ref="Q63" si="210">Q56*Q62</f>
        <v>3.8624999999999998</v>
      </c>
      <c r="R63" s="153">
        <f t="shared" ref="R63" si="211">R56*R62</f>
        <v>3.8624999999999998</v>
      </c>
      <c r="AB63" s="153">
        <f>AB56*AB62</f>
        <v>3.8624999999999998</v>
      </c>
      <c r="AC63" s="153">
        <f t="shared" ref="AC63" si="212">AC56*AC62</f>
        <v>3.8624999999999998</v>
      </c>
      <c r="AD63" s="153">
        <f t="shared" ref="AD63" si="213">AD56*AD62</f>
        <v>3.8624999999999998</v>
      </c>
      <c r="AE63" s="153">
        <f t="shared" ref="AE63" si="214">AE56*AE62</f>
        <v>3.8624999999999998</v>
      </c>
      <c r="AF63" s="153">
        <f t="shared" ref="AF63" si="215">AF56*AF62</f>
        <v>3.8624999999999998</v>
      </c>
      <c r="AG63" s="153">
        <f t="shared" ref="AG63" si="216">AG56*AG62</f>
        <v>3.8624999999999998</v>
      </c>
      <c r="AH63" s="153">
        <f t="shared" ref="AH63" si="217">AH56*AH62</f>
        <v>3.9783749999999998</v>
      </c>
      <c r="AI63" s="153">
        <f t="shared" ref="AI63" si="218">AI56*AI62</f>
        <v>3.9783749999999998</v>
      </c>
      <c r="AJ63" s="153">
        <f t="shared" ref="AJ63" si="219">AJ56*AJ62</f>
        <v>3.9783749999999998</v>
      </c>
      <c r="AK63" s="153">
        <f t="shared" ref="AK63" si="220">AK56*AK62</f>
        <v>3.9783749999999998</v>
      </c>
      <c r="AL63" s="153">
        <f t="shared" ref="AL63" si="221">AL56*AL62</f>
        <v>3.9783749999999998</v>
      </c>
      <c r="AM63" s="153">
        <f t="shared" ref="AM63" si="222">AM56*AM62</f>
        <v>3.9783749999999998</v>
      </c>
      <c r="AW63" s="153">
        <f>AW56*AW62</f>
        <v>3.9783749999999998</v>
      </c>
      <c r="AX63" s="153">
        <f t="shared" ref="AX63" si="223">AX56*AX62</f>
        <v>3.9783749999999998</v>
      </c>
      <c r="AY63" s="153">
        <f t="shared" ref="AY63" si="224">AY56*AY62</f>
        <v>3.9783749999999998</v>
      </c>
      <c r="AZ63" s="153">
        <f t="shared" ref="AZ63" si="225">AZ56*AZ62</f>
        <v>3.9783749999999998</v>
      </c>
      <c r="BA63" s="153">
        <f t="shared" ref="BA63" si="226">BA56*BA62</f>
        <v>3.9783749999999998</v>
      </c>
      <c r="BB63" s="153">
        <f t="shared" ref="BB63" si="227">BB56*BB62</f>
        <v>3.9783749999999998</v>
      </c>
      <c r="BC63" s="153">
        <f t="shared" ref="BC63" si="228">BC56*BC62</f>
        <v>4.09772625</v>
      </c>
      <c r="BD63" s="153">
        <f t="shared" ref="BD63" si="229">BD56*BD62</f>
        <v>4.09772625</v>
      </c>
      <c r="BE63" s="153">
        <f t="shared" ref="BE63" si="230">BE56*BE62</f>
        <v>4.09772625</v>
      </c>
      <c r="BF63" s="153">
        <f t="shared" ref="BF63" si="231">BF56*BF62</f>
        <v>4.09772625</v>
      </c>
      <c r="BG63" s="153">
        <f t="shared" ref="BG63" si="232">BG56*BG62</f>
        <v>4.09772625</v>
      </c>
      <c r="BH63" s="153">
        <f t="shared" ref="BH63" si="233">BH56*BH62</f>
        <v>4.09772625</v>
      </c>
    </row>
    <row r="64" spans="2:67" ht="18" customHeight="1" x14ac:dyDescent="0.25">
      <c r="B64" s="113"/>
      <c r="C64" s="113"/>
      <c r="D64" s="113"/>
      <c r="E64" s="113"/>
    </row>
    <row r="65" spans="2:67" ht="18" customHeight="1" x14ac:dyDescent="0.25">
      <c r="B65" s="113"/>
      <c r="C65" s="113"/>
      <c r="D65" s="113" t="s">
        <v>47</v>
      </c>
      <c r="E65" s="113"/>
      <c r="G65" s="152">
        <v>8</v>
      </c>
      <c r="H65" s="152">
        <v>8</v>
      </c>
      <c r="I65" s="152">
        <v>8</v>
      </c>
      <c r="J65" s="152">
        <v>8</v>
      </c>
      <c r="K65" s="152">
        <v>8</v>
      </c>
      <c r="L65" s="152">
        <v>8</v>
      </c>
      <c r="M65" s="152">
        <v>8</v>
      </c>
      <c r="N65" s="152">
        <v>8</v>
      </c>
      <c r="O65" s="152">
        <v>8</v>
      </c>
      <c r="P65" s="152">
        <v>8</v>
      </c>
      <c r="Q65" s="152">
        <v>8</v>
      </c>
      <c r="R65" s="152">
        <v>8</v>
      </c>
      <c r="AB65" s="152">
        <v>8</v>
      </c>
      <c r="AC65" s="152">
        <v>8</v>
      </c>
      <c r="AD65" s="152">
        <v>8</v>
      </c>
      <c r="AE65" s="152">
        <v>8</v>
      </c>
      <c r="AF65" s="152">
        <v>8</v>
      </c>
      <c r="AG65" s="152">
        <v>8</v>
      </c>
      <c r="AH65" s="152">
        <v>8</v>
      </c>
      <c r="AI65" s="152">
        <v>8</v>
      </c>
      <c r="AJ65" s="152">
        <v>8</v>
      </c>
      <c r="AK65" s="152">
        <v>8</v>
      </c>
      <c r="AL65" s="152">
        <v>8</v>
      </c>
      <c r="AM65" s="152">
        <v>8</v>
      </c>
      <c r="AW65" s="152">
        <v>8</v>
      </c>
      <c r="AX65" s="152">
        <v>8</v>
      </c>
      <c r="AY65" s="152">
        <v>8</v>
      </c>
      <c r="AZ65" s="152">
        <v>8</v>
      </c>
      <c r="BA65" s="152">
        <v>8</v>
      </c>
      <c r="BB65" s="152">
        <v>8</v>
      </c>
      <c r="BC65" s="152">
        <v>8</v>
      </c>
      <c r="BD65" s="152">
        <v>8</v>
      </c>
      <c r="BE65" s="152">
        <v>8</v>
      </c>
      <c r="BF65" s="152">
        <v>8</v>
      </c>
      <c r="BG65" s="152">
        <v>8</v>
      </c>
      <c r="BH65" s="152">
        <v>8</v>
      </c>
    </row>
    <row r="66" spans="2:67" ht="18" customHeight="1" x14ac:dyDescent="0.25">
      <c r="B66" s="113"/>
      <c r="C66" s="113"/>
      <c r="D66" s="113"/>
      <c r="E66" s="113"/>
    </row>
    <row r="67" spans="2:67" ht="18" customHeight="1" x14ac:dyDescent="0.25">
      <c r="B67" s="113"/>
      <c r="C67" s="113"/>
      <c r="D67" s="113" t="s">
        <v>48</v>
      </c>
      <c r="E67" s="113"/>
      <c r="G67" s="153">
        <f>SUM(G56,G60,G63,G65)</f>
        <v>26.75</v>
      </c>
      <c r="H67" s="153">
        <f t="shared" ref="H67:R67" si="234">SUM(H56,H60,H63,H65)</f>
        <v>26.75</v>
      </c>
      <c r="I67" s="153">
        <f t="shared" si="234"/>
        <v>26.75</v>
      </c>
      <c r="J67" s="153">
        <f t="shared" si="234"/>
        <v>26.75</v>
      </c>
      <c r="K67" s="153">
        <f t="shared" si="234"/>
        <v>26.75</v>
      </c>
      <c r="L67" s="153">
        <f t="shared" si="234"/>
        <v>26.75</v>
      </c>
      <c r="M67" s="153">
        <f t="shared" si="234"/>
        <v>27.3125</v>
      </c>
      <c r="N67" s="153">
        <f t="shared" si="234"/>
        <v>27.3125</v>
      </c>
      <c r="O67" s="153">
        <f t="shared" si="234"/>
        <v>27.3125</v>
      </c>
      <c r="P67" s="153">
        <f t="shared" si="234"/>
        <v>27.3125</v>
      </c>
      <c r="Q67" s="153">
        <f t="shared" si="234"/>
        <v>27.3125</v>
      </c>
      <c r="R67" s="153">
        <f t="shared" si="234"/>
        <v>27.3125</v>
      </c>
      <c r="AB67" s="153">
        <f>SUM(AB56,AB60,AB63,AB65)</f>
        <v>27.3125</v>
      </c>
      <c r="AC67" s="153">
        <f t="shared" ref="AC67:AM67" si="235">SUM(AC56,AC60,AC63,AC65)</f>
        <v>27.3125</v>
      </c>
      <c r="AD67" s="153">
        <f t="shared" si="235"/>
        <v>27.3125</v>
      </c>
      <c r="AE67" s="153">
        <f t="shared" si="235"/>
        <v>27.3125</v>
      </c>
      <c r="AF67" s="153">
        <f t="shared" si="235"/>
        <v>27.3125</v>
      </c>
      <c r="AG67" s="153">
        <f t="shared" si="235"/>
        <v>27.3125</v>
      </c>
      <c r="AH67" s="153">
        <f t="shared" si="235"/>
        <v>27.891874999999999</v>
      </c>
      <c r="AI67" s="153">
        <f t="shared" si="235"/>
        <v>27.891874999999999</v>
      </c>
      <c r="AJ67" s="153">
        <f t="shared" si="235"/>
        <v>27.891874999999999</v>
      </c>
      <c r="AK67" s="153">
        <f t="shared" si="235"/>
        <v>27.891874999999999</v>
      </c>
      <c r="AL67" s="153">
        <f t="shared" si="235"/>
        <v>27.891874999999999</v>
      </c>
      <c r="AM67" s="153">
        <f t="shared" si="235"/>
        <v>27.891874999999999</v>
      </c>
      <c r="AW67" s="153">
        <f>SUM(AW56,AW60,AW63,AW65)</f>
        <v>27.891874999999999</v>
      </c>
      <c r="AX67" s="153">
        <f t="shared" ref="AX67:BH67" si="236">SUM(AX56,AX60,AX63,AX65)</f>
        <v>27.891874999999999</v>
      </c>
      <c r="AY67" s="153">
        <f t="shared" si="236"/>
        <v>27.891874999999999</v>
      </c>
      <c r="AZ67" s="153">
        <f t="shared" si="236"/>
        <v>27.891874999999999</v>
      </c>
      <c r="BA67" s="153">
        <f t="shared" si="236"/>
        <v>27.891874999999999</v>
      </c>
      <c r="BB67" s="153">
        <f t="shared" si="236"/>
        <v>27.891874999999999</v>
      </c>
      <c r="BC67" s="153">
        <f t="shared" si="236"/>
        <v>28.488631250000001</v>
      </c>
      <c r="BD67" s="153">
        <f t="shared" si="236"/>
        <v>28.488631250000001</v>
      </c>
      <c r="BE67" s="153">
        <f t="shared" si="236"/>
        <v>28.488631250000001</v>
      </c>
      <c r="BF67" s="153">
        <f t="shared" si="236"/>
        <v>28.488631250000001</v>
      </c>
      <c r="BG67" s="153">
        <f t="shared" si="236"/>
        <v>28.488631250000001</v>
      </c>
      <c r="BH67" s="153">
        <f t="shared" si="236"/>
        <v>28.488631250000001</v>
      </c>
    </row>
    <row r="68" spans="2:67" ht="18" customHeight="1" x14ac:dyDescent="0.25">
      <c r="B68" s="113"/>
      <c r="C68" s="113"/>
      <c r="D68" s="113" t="s">
        <v>49</v>
      </c>
      <c r="E68" s="113"/>
      <c r="G68" s="153">
        <f>G54*G67</f>
        <v>53.5</v>
      </c>
      <c r="H68" s="153">
        <f t="shared" ref="H68" si="237">H54*H67</f>
        <v>53.5</v>
      </c>
      <c r="I68" s="153">
        <f t="shared" ref="I68" si="238">I54*I67</f>
        <v>53.5</v>
      </c>
      <c r="J68" s="153">
        <f t="shared" ref="J68" si="239">J54*J67</f>
        <v>53.5</v>
      </c>
      <c r="K68" s="153">
        <f t="shared" ref="K68" si="240">K54*K67</f>
        <v>53.5</v>
      </c>
      <c r="L68" s="153">
        <f t="shared" ref="L68" si="241">L54*L67</f>
        <v>53.5</v>
      </c>
      <c r="M68" s="153">
        <f t="shared" ref="M68" si="242">M54*M67</f>
        <v>54.625</v>
      </c>
      <c r="N68" s="153">
        <f t="shared" ref="N68" si="243">N54*N67</f>
        <v>54.625</v>
      </c>
      <c r="O68" s="153">
        <f t="shared" ref="O68" si="244">O54*O67</f>
        <v>54.625</v>
      </c>
      <c r="P68" s="153">
        <f t="shared" ref="P68" si="245">P54*P67</f>
        <v>54.625</v>
      </c>
      <c r="Q68" s="153">
        <f t="shared" ref="Q68" si="246">Q54*Q67</f>
        <v>54.625</v>
      </c>
      <c r="R68" s="153">
        <f t="shared" ref="R68" si="247">R54*R67</f>
        <v>54.625</v>
      </c>
      <c r="T68" s="156"/>
      <c r="U68" s="156"/>
      <c r="V68" s="156"/>
      <c r="W68" s="156"/>
      <c r="X68" s="156"/>
      <c r="Y68" s="156"/>
      <c r="AB68" s="153">
        <f>AB54*AB67</f>
        <v>81.9375</v>
      </c>
      <c r="AC68" s="153">
        <f t="shared" ref="AC68" si="248">AC54*AC67</f>
        <v>81.9375</v>
      </c>
      <c r="AD68" s="153">
        <f t="shared" ref="AD68" si="249">AD54*AD67</f>
        <v>81.9375</v>
      </c>
      <c r="AE68" s="153">
        <f t="shared" ref="AE68" si="250">AE54*AE67</f>
        <v>81.9375</v>
      </c>
      <c r="AF68" s="153">
        <f t="shared" ref="AF68" si="251">AF54*AF67</f>
        <v>81.9375</v>
      </c>
      <c r="AG68" s="153">
        <f t="shared" ref="AG68" si="252">AG54*AG67</f>
        <v>81.9375</v>
      </c>
      <c r="AH68" s="153">
        <f t="shared" ref="AH68" si="253">AH54*AH67</f>
        <v>83.675624999999997</v>
      </c>
      <c r="AI68" s="153">
        <f t="shared" ref="AI68" si="254">AI54*AI67</f>
        <v>83.675624999999997</v>
      </c>
      <c r="AJ68" s="153">
        <f t="shared" ref="AJ68" si="255">AJ54*AJ67</f>
        <v>83.675624999999997</v>
      </c>
      <c r="AK68" s="153">
        <f t="shared" ref="AK68" si="256">AK54*AK67</f>
        <v>83.675624999999997</v>
      </c>
      <c r="AL68" s="153">
        <f t="shared" ref="AL68" si="257">AL54*AL67</f>
        <v>83.675624999999997</v>
      </c>
      <c r="AM68" s="153">
        <f t="shared" ref="AM68" si="258">AM54*AM67</f>
        <v>83.675624999999997</v>
      </c>
      <c r="AO68" s="156"/>
      <c r="AP68" s="156"/>
      <c r="AQ68" s="156"/>
      <c r="AR68" s="156"/>
      <c r="AS68" s="156"/>
      <c r="AT68" s="156"/>
      <c r="AW68" s="153">
        <f>AW54*AW67</f>
        <v>111.5675</v>
      </c>
      <c r="AX68" s="153">
        <f t="shared" ref="AX68" si="259">AX54*AX67</f>
        <v>111.5675</v>
      </c>
      <c r="AY68" s="153">
        <f t="shared" ref="AY68" si="260">AY54*AY67</f>
        <v>111.5675</v>
      </c>
      <c r="AZ68" s="153">
        <f t="shared" ref="AZ68" si="261">AZ54*AZ67</f>
        <v>111.5675</v>
      </c>
      <c r="BA68" s="153">
        <f t="shared" ref="BA68" si="262">BA54*BA67</f>
        <v>111.5675</v>
      </c>
      <c r="BB68" s="153">
        <f t="shared" ref="BB68" si="263">BB54*BB67</f>
        <v>111.5675</v>
      </c>
      <c r="BC68" s="153">
        <f t="shared" ref="BC68" si="264">BC54*BC67</f>
        <v>113.954525</v>
      </c>
      <c r="BD68" s="153">
        <f t="shared" ref="BD68" si="265">BD54*BD67</f>
        <v>113.954525</v>
      </c>
      <c r="BE68" s="153">
        <f t="shared" ref="BE68" si="266">BE54*BE67</f>
        <v>113.954525</v>
      </c>
      <c r="BF68" s="153">
        <f t="shared" ref="BF68" si="267">BF54*BF67</f>
        <v>113.954525</v>
      </c>
      <c r="BG68" s="153">
        <f t="shared" ref="BG68" si="268">BG54*BG67</f>
        <v>113.954525</v>
      </c>
      <c r="BH68" s="153">
        <f t="shared" ref="BH68" si="269">BH54*BH67</f>
        <v>113.954525</v>
      </c>
      <c r="BJ68" s="156"/>
      <c r="BK68" s="156"/>
      <c r="BL68" s="156"/>
      <c r="BM68" s="156"/>
      <c r="BN68" s="156"/>
      <c r="BO68" s="156"/>
    </row>
    <row r="69" spans="2:67" ht="18" customHeight="1" x14ac:dyDescent="0.25">
      <c r="B69" s="113"/>
      <c r="C69" s="113"/>
      <c r="D69" s="113"/>
      <c r="E69" s="113"/>
    </row>
    <row r="70" spans="2:67" ht="18" customHeight="1" x14ac:dyDescent="0.25">
      <c r="B70" s="113"/>
      <c r="C70" s="113" t="s">
        <v>51</v>
      </c>
      <c r="D70" s="113"/>
      <c r="E70" s="113"/>
    </row>
    <row r="71" spans="2:67" ht="18" customHeight="1" x14ac:dyDescent="0.25">
      <c r="B71" s="113"/>
      <c r="C71" s="113"/>
      <c r="D71" s="113" t="s">
        <v>41</v>
      </c>
      <c r="E71" s="113"/>
      <c r="G71" s="119">
        <v>2</v>
      </c>
      <c r="H71" s="119">
        <v>2</v>
      </c>
      <c r="I71" s="119">
        <v>2</v>
      </c>
      <c r="J71" s="119">
        <v>2</v>
      </c>
      <c r="K71" s="119">
        <v>2</v>
      </c>
      <c r="L71" s="119">
        <v>2</v>
      </c>
      <c r="M71" s="119">
        <v>2</v>
      </c>
      <c r="N71" s="119">
        <v>2</v>
      </c>
      <c r="O71" s="119">
        <v>2</v>
      </c>
      <c r="P71" s="119">
        <v>2</v>
      </c>
      <c r="Q71" s="119">
        <v>2</v>
      </c>
      <c r="R71" s="119">
        <v>2</v>
      </c>
      <c r="AB71" s="119">
        <v>3</v>
      </c>
      <c r="AC71" s="119">
        <v>3</v>
      </c>
      <c r="AD71" s="119">
        <v>3</v>
      </c>
      <c r="AE71" s="119">
        <v>3</v>
      </c>
      <c r="AF71" s="119">
        <v>3</v>
      </c>
      <c r="AG71" s="119">
        <v>3</v>
      </c>
      <c r="AH71" s="119">
        <v>3</v>
      </c>
      <c r="AI71" s="119">
        <v>3</v>
      </c>
      <c r="AJ71" s="119">
        <v>3</v>
      </c>
      <c r="AK71" s="119">
        <v>3</v>
      </c>
      <c r="AL71" s="119">
        <v>3</v>
      </c>
      <c r="AM71" s="119">
        <v>3</v>
      </c>
      <c r="AW71" s="119">
        <v>4</v>
      </c>
      <c r="AX71" s="119">
        <v>4</v>
      </c>
      <c r="AY71" s="119">
        <v>4</v>
      </c>
      <c r="AZ71" s="119">
        <v>4</v>
      </c>
      <c r="BA71" s="119">
        <v>4</v>
      </c>
      <c r="BB71" s="119">
        <v>4</v>
      </c>
      <c r="BC71" s="119">
        <v>4</v>
      </c>
      <c r="BD71" s="119">
        <v>4</v>
      </c>
      <c r="BE71" s="119">
        <v>4</v>
      </c>
      <c r="BF71" s="119">
        <v>4</v>
      </c>
      <c r="BG71" s="119">
        <v>4</v>
      </c>
      <c r="BH71" s="119">
        <v>4</v>
      </c>
    </row>
    <row r="72" spans="2:67" ht="18" customHeight="1" x14ac:dyDescent="0.25">
      <c r="B72" s="113"/>
      <c r="C72" s="113"/>
      <c r="D72" s="113"/>
      <c r="E72" s="113"/>
    </row>
    <row r="73" spans="2:67" ht="18" customHeight="1" x14ac:dyDescent="0.25">
      <c r="B73" s="113"/>
      <c r="C73" s="113"/>
      <c r="D73" s="113" t="s">
        <v>43</v>
      </c>
      <c r="E73" s="113"/>
      <c r="G73" s="152">
        <v>6.25</v>
      </c>
      <c r="H73" s="153">
        <f>G73*(1+H74)</f>
        <v>6.25</v>
      </c>
      <c r="I73" s="153">
        <f t="shared" ref="I73" si="270">H73*(1+I74)</f>
        <v>6.25</v>
      </c>
      <c r="J73" s="153">
        <f t="shared" ref="J73" si="271">I73*(1+J74)</f>
        <v>6.25</v>
      </c>
      <c r="K73" s="153">
        <f t="shared" ref="K73" si="272">J73*(1+K74)</f>
        <v>6.25</v>
      </c>
      <c r="L73" s="153">
        <f t="shared" ref="L73" si="273">K73*(1+L74)</f>
        <v>6.25</v>
      </c>
      <c r="M73" s="153">
        <f t="shared" ref="M73" si="274">L73*(1+M74)</f>
        <v>6.4375</v>
      </c>
      <c r="N73" s="153">
        <f t="shared" ref="N73" si="275">M73*(1+N74)</f>
        <v>6.4375</v>
      </c>
      <c r="O73" s="153">
        <f t="shared" ref="O73" si="276">N73*(1+O74)</f>
        <v>6.4375</v>
      </c>
      <c r="P73" s="153">
        <f t="shared" ref="P73" si="277">O73*(1+P74)</f>
        <v>6.4375</v>
      </c>
      <c r="Q73" s="153">
        <f t="shared" ref="Q73" si="278">P73*(1+Q74)</f>
        <v>6.4375</v>
      </c>
      <c r="R73" s="153">
        <f t="shared" ref="R73" si="279">Q73*(1+R74)</f>
        <v>6.4375</v>
      </c>
      <c r="AB73" s="154">
        <f>R73*(1+AB74)</f>
        <v>6.4375</v>
      </c>
      <c r="AC73" s="153">
        <f>AB73*(1+AC74)</f>
        <v>6.4375</v>
      </c>
      <c r="AD73" s="153">
        <f t="shared" ref="AD73" si="280">AC73*(1+AD74)</f>
        <v>6.4375</v>
      </c>
      <c r="AE73" s="153">
        <f t="shared" ref="AE73" si="281">AD73*(1+AE74)</f>
        <v>6.4375</v>
      </c>
      <c r="AF73" s="153">
        <f t="shared" ref="AF73" si="282">AE73*(1+AF74)</f>
        <v>6.4375</v>
      </c>
      <c r="AG73" s="153">
        <f t="shared" ref="AG73" si="283">AF73*(1+AG74)</f>
        <v>6.4375</v>
      </c>
      <c r="AH73" s="153">
        <f t="shared" ref="AH73" si="284">AG73*(1+AH74)</f>
        <v>6.6306250000000002</v>
      </c>
      <c r="AI73" s="153">
        <f t="shared" ref="AI73" si="285">AH73*(1+AI74)</f>
        <v>6.6306250000000002</v>
      </c>
      <c r="AJ73" s="153">
        <f t="shared" ref="AJ73" si="286">AI73*(1+AJ74)</f>
        <v>6.6306250000000002</v>
      </c>
      <c r="AK73" s="153">
        <f t="shared" ref="AK73" si="287">AJ73*(1+AK74)</f>
        <v>6.6306250000000002</v>
      </c>
      <c r="AL73" s="153">
        <f t="shared" ref="AL73" si="288">AK73*(1+AL74)</f>
        <v>6.6306250000000002</v>
      </c>
      <c r="AM73" s="153">
        <f t="shared" ref="AM73" si="289">AL73*(1+AM74)</f>
        <v>6.6306250000000002</v>
      </c>
      <c r="AW73" s="154">
        <f>AM73*(1+AW74)</f>
        <v>6.6306250000000002</v>
      </c>
      <c r="AX73" s="153">
        <f>AW73*(1+AX74)</f>
        <v>6.6306250000000002</v>
      </c>
      <c r="AY73" s="153">
        <f t="shared" ref="AY73" si="290">AX73*(1+AY74)</f>
        <v>6.6306250000000002</v>
      </c>
      <c r="AZ73" s="153">
        <f t="shared" ref="AZ73" si="291">AY73*(1+AZ74)</f>
        <v>6.6306250000000002</v>
      </c>
      <c r="BA73" s="153">
        <f t="shared" ref="BA73" si="292">AZ73*(1+BA74)</f>
        <v>6.6306250000000002</v>
      </c>
      <c r="BB73" s="153">
        <f t="shared" ref="BB73" si="293">BA73*(1+BB74)</f>
        <v>6.6306250000000002</v>
      </c>
      <c r="BC73" s="153">
        <f t="shared" ref="BC73" si="294">BB73*(1+BC74)</f>
        <v>6.82954375</v>
      </c>
      <c r="BD73" s="153">
        <f t="shared" ref="BD73" si="295">BC73*(1+BD74)</f>
        <v>6.82954375</v>
      </c>
      <c r="BE73" s="153">
        <f t="shared" ref="BE73" si="296">BD73*(1+BE74)</f>
        <v>6.82954375</v>
      </c>
      <c r="BF73" s="153">
        <f t="shared" ref="BF73" si="297">BE73*(1+BF74)</f>
        <v>6.82954375</v>
      </c>
      <c r="BG73" s="153">
        <f t="shared" ref="BG73" si="298">BF73*(1+BG74)</f>
        <v>6.82954375</v>
      </c>
      <c r="BH73" s="153">
        <f t="shared" ref="BH73" si="299">BG73*(1+BH74)</f>
        <v>6.82954375</v>
      </c>
    </row>
    <row r="74" spans="2:67" ht="18" customHeight="1" x14ac:dyDescent="0.25">
      <c r="B74" s="113"/>
      <c r="C74" s="113"/>
      <c r="D74" s="113"/>
      <c r="E74" s="118" t="s">
        <v>6</v>
      </c>
      <c r="H74" s="133">
        <v>0</v>
      </c>
      <c r="I74" s="133">
        <v>0</v>
      </c>
      <c r="J74" s="133">
        <v>0</v>
      </c>
      <c r="K74" s="133">
        <v>0</v>
      </c>
      <c r="L74" s="133">
        <v>0</v>
      </c>
      <c r="M74" s="133">
        <v>0.03</v>
      </c>
      <c r="N74" s="133">
        <v>0</v>
      </c>
      <c r="O74" s="133">
        <v>0</v>
      </c>
      <c r="P74" s="133">
        <v>0</v>
      </c>
      <c r="Q74" s="133">
        <v>0</v>
      </c>
      <c r="R74" s="133">
        <v>0</v>
      </c>
      <c r="AB74" s="133">
        <v>0</v>
      </c>
      <c r="AC74" s="133">
        <v>0</v>
      </c>
      <c r="AD74" s="133">
        <v>0</v>
      </c>
      <c r="AE74" s="133">
        <v>0</v>
      </c>
      <c r="AF74" s="133">
        <v>0</v>
      </c>
      <c r="AG74" s="133">
        <v>0</v>
      </c>
      <c r="AH74" s="133">
        <v>0.03</v>
      </c>
      <c r="AI74" s="133">
        <v>0</v>
      </c>
      <c r="AJ74" s="133">
        <v>0</v>
      </c>
      <c r="AK74" s="133">
        <v>0</v>
      </c>
      <c r="AL74" s="133">
        <v>0</v>
      </c>
      <c r="AM74" s="133">
        <v>0</v>
      </c>
      <c r="AW74" s="133">
        <v>0</v>
      </c>
      <c r="AX74" s="133">
        <v>0</v>
      </c>
      <c r="AY74" s="133">
        <v>0</v>
      </c>
      <c r="AZ74" s="133">
        <v>0</v>
      </c>
      <c r="BA74" s="133">
        <v>0</v>
      </c>
      <c r="BB74" s="133">
        <v>0</v>
      </c>
      <c r="BC74" s="133">
        <v>0.03</v>
      </c>
      <c r="BD74" s="133">
        <v>0</v>
      </c>
      <c r="BE74" s="133">
        <v>0</v>
      </c>
      <c r="BF74" s="133">
        <v>0</v>
      </c>
      <c r="BG74" s="133">
        <v>0</v>
      </c>
      <c r="BH74" s="133">
        <v>0</v>
      </c>
    </row>
    <row r="75" spans="2:67" ht="18" customHeight="1" x14ac:dyDescent="0.25">
      <c r="B75" s="113"/>
      <c r="C75" s="113"/>
      <c r="D75" s="113"/>
      <c r="E75" s="113"/>
    </row>
    <row r="76" spans="2:67" ht="18" customHeight="1" x14ac:dyDescent="0.25">
      <c r="B76" s="113"/>
      <c r="C76" s="113"/>
      <c r="D76" s="113" t="s">
        <v>42</v>
      </c>
      <c r="E76" s="113"/>
      <c r="G76" s="155">
        <v>0.1</v>
      </c>
      <c r="H76" s="155">
        <v>0.1</v>
      </c>
      <c r="I76" s="155">
        <v>0.1</v>
      </c>
      <c r="J76" s="155">
        <v>0.1</v>
      </c>
      <c r="K76" s="155">
        <v>0.1</v>
      </c>
      <c r="L76" s="155">
        <v>0.1</v>
      </c>
      <c r="M76" s="155">
        <v>0.1</v>
      </c>
      <c r="N76" s="155">
        <v>0.1</v>
      </c>
      <c r="O76" s="155">
        <v>0.1</v>
      </c>
      <c r="P76" s="155">
        <v>0.1</v>
      </c>
      <c r="Q76" s="155">
        <v>0.1</v>
      </c>
      <c r="R76" s="155">
        <v>0.1</v>
      </c>
      <c r="AB76" s="155">
        <v>0.1</v>
      </c>
      <c r="AC76" s="155">
        <v>0.1</v>
      </c>
      <c r="AD76" s="155">
        <v>0.1</v>
      </c>
      <c r="AE76" s="155">
        <v>0.1</v>
      </c>
      <c r="AF76" s="155">
        <v>0.1</v>
      </c>
      <c r="AG76" s="155">
        <v>0.1</v>
      </c>
      <c r="AH76" s="155">
        <v>0.1</v>
      </c>
      <c r="AI76" s="155">
        <v>0.1</v>
      </c>
      <c r="AJ76" s="155">
        <v>0.1</v>
      </c>
      <c r="AK76" s="155">
        <v>0.1</v>
      </c>
      <c r="AL76" s="155">
        <v>0.1</v>
      </c>
      <c r="AM76" s="155">
        <v>0.1</v>
      </c>
      <c r="AW76" s="155">
        <v>0.1</v>
      </c>
      <c r="AX76" s="155">
        <v>0.1</v>
      </c>
      <c r="AY76" s="155">
        <v>0.1</v>
      </c>
      <c r="AZ76" s="155">
        <v>0.1</v>
      </c>
      <c r="BA76" s="155">
        <v>0.1</v>
      </c>
      <c r="BB76" s="155">
        <v>0.1</v>
      </c>
      <c r="BC76" s="155">
        <v>0.1</v>
      </c>
      <c r="BD76" s="155">
        <v>0.1</v>
      </c>
      <c r="BE76" s="155">
        <v>0.1</v>
      </c>
      <c r="BF76" s="155">
        <v>0.1</v>
      </c>
      <c r="BG76" s="155">
        <v>0.1</v>
      </c>
      <c r="BH76" s="155">
        <v>0.1</v>
      </c>
    </row>
    <row r="77" spans="2:67" ht="18" customHeight="1" x14ac:dyDescent="0.25">
      <c r="B77" s="113"/>
      <c r="C77" s="113"/>
      <c r="D77" s="113" t="s">
        <v>44</v>
      </c>
      <c r="E77" s="113"/>
      <c r="G77" s="153">
        <f>G73*G76</f>
        <v>0.625</v>
      </c>
      <c r="H77" s="153">
        <f t="shared" ref="H77" si="300">H73*H76</f>
        <v>0.625</v>
      </c>
      <c r="I77" s="153">
        <f t="shared" ref="I77" si="301">I73*I76</f>
        <v>0.625</v>
      </c>
      <c r="J77" s="153">
        <f t="shared" ref="J77" si="302">J73*J76</f>
        <v>0.625</v>
      </c>
      <c r="K77" s="153">
        <f t="shared" ref="K77" si="303">K73*K76</f>
        <v>0.625</v>
      </c>
      <c r="L77" s="153">
        <f t="shared" ref="L77" si="304">L73*L76</f>
        <v>0.625</v>
      </c>
      <c r="M77" s="153">
        <f t="shared" ref="M77" si="305">M73*M76</f>
        <v>0.64375000000000004</v>
      </c>
      <c r="N77" s="153">
        <f t="shared" ref="N77" si="306">N73*N76</f>
        <v>0.64375000000000004</v>
      </c>
      <c r="O77" s="153">
        <f t="shared" ref="O77" si="307">O73*O76</f>
        <v>0.64375000000000004</v>
      </c>
      <c r="P77" s="153">
        <f t="shared" ref="P77" si="308">P73*P76</f>
        <v>0.64375000000000004</v>
      </c>
      <c r="Q77" s="153">
        <f t="shared" ref="Q77" si="309">Q73*Q76</f>
        <v>0.64375000000000004</v>
      </c>
      <c r="R77" s="153">
        <f t="shared" ref="R77" si="310">R73*R76</f>
        <v>0.64375000000000004</v>
      </c>
      <c r="AB77" s="153">
        <f>AB73*AB76</f>
        <v>0.64375000000000004</v>
      </c>
      <c r="AC77" s="153">
        <f t="shared" ref="AC77" si="311">AC73*AC76</f>
        <v>0.64375000000000004</v>
      </c>
      <c r="AD77" s="153">
        <f t="shared" ref="AD77" si="312">AD73*AD76</f>
        <v>0.64375000000000004</v>
      </c>
      <c r="AE77" s="153">
        <f t="shared" ref="AE77" si="313">AE73*AE76</f>
        <v>0.64375000000000004</v>
      </c>
      <c r="AF77" s="153">
        <f t="shared" ref="AF77" si="314">AF73*AF76</f>
        <v>0.64375000000000004</v>
      </c>
      <c r="AG77" s="153">
        <f t="shared" ref="AG77" si="315">AG73*AG76</f>
        <v>0.64375000000000004</v>
      </c>
      <c r="AH77" s="153">
        <f t="shared" ref="AH77" si="316">AH73*AH76</f>
        <v>0.66306250000000011</v>
      </c>
      <c r="AI77" s="153">
        <f t="shared" ref="AI77" si="317">AI73*AI76</f>
        <v>0.66306250000000011</v>
      </c>
      <c r="AJ77" s="153">
        <f t="shared" ref="AJ77" si="318">AJ73*AJ76</f>
        <v>0.66306250000000011</v>
      </c>
      <c r="AK77" s="153">
        <f t="shared" ref="AK77" si="319">AK73*AK76</f>
        <v>0.66306250000000011</v>
      </c>
      <c r="AL77" s="153">
        <f t="shared" ref="AL77" si="320">AL73*AL76</f>
        <v>0.66306250000000011</v>
      </c>
      <c r="AM77" s="153">
        <f t="shared" ref="AM77" si="321">AM73*AM76</f>
        <v>0.66306250000000011</v>
      </c>
      <c r="AW77" s="153">
        <f>AW73*AW76</f>
        <v>0.66306250000000011</v>
      </c>
      <c r="AX77" s="153">
        <f t="shared" ref="AX77" si="322">AX73*AX76</f>
        <v>0.66306250000000011</v>
      </c>
      <c r="AY77" s="153">
        <f t="shared" ref="AY77" si="323">AY73*AY76</f>
        <v>0.66306250000000011</v>
      </c>
      <c r="AZ77" s="153">
        <f t="shared" ref="AZ77" si="324">AZ73*AZ76</f>
        <v>0.66306250000000011</v>
      </c>
      <c r="BA77" s="153">
        <f t="shared" ref="BA77" si="325">BA73*BA76</f>
        <v>0.66306250000000011</v>
      </c>
      <c r="BB77" s="153">
        <f t="shared" ref="BB77" si="326">BB73*BB76</f>
        <v>0.66306250000000011</v>
      </c>
      <c r="BC77" s="153">
        <f t="shared" ref="BC77" si="327">BC73*BC76</f>
        <v>0.682954375</v>
      </c>
      <c r="BD77" s="153">
        <f t="shared" ref="BD77" si="328">BD73*BD76</f>
        <v>0.682954375</v>
      </c>
      <c r="BE77" s="153">
        <f t="shared" ref="BE77" si="329">BE73*BE76</f>
        <v>0.682954375</v>
      </c>
      <c r="BF77" s="153">
        <f t="shared" ref="BF77" si="330">BF73*BF76</f>
        <v>0.682954375</v>
      </c>
      <c r="BG77" s="153">
        <f t="shared" ref="BG77" si="331">BG73*BG76</f>
        <v>0.682954375</v>
      </c>
      <c r="BH77" s="153">
        <f t="shared" ref="BH77" si="332">BH73*BH76</f>
        <v>0.682954375</v>
      </c>
    </row>
    <row r="78" spans="2:67" ht="18" customHeight="1" x14ac:dyDescent="0.25">
      <c r="B78" s="113"/>
      <c r="C78" s="113"/>
      <c r="D78" s="113"/>
      <c r="E78" s="113"/>
    </row>
    <row r="79" spans="2:67" ht="18" customHeight="1" x14ac:dyDescent="0.25">
      <c r="B79" s="113"/>
      <c r="C79" s="113"/>
      <c r="D79" s="113" t="s">
        <v>45</v>
      </c>
      <c r="E79" s="113"/>
      <c r="G79" s="155">
        <v>0.3</v>
      </c>
      <c r="H79" s="155">
        <v>0.3</v>
      </c>
      <c r="I79" s="155">
        <v>0.3</v>
      </c>
      <c r="J79" s="155">
        <v>0.3</v>
      </c>
      <c r="K79" s="155">
        <v>0.3</v>
      </c>
      <c r="L79" s="155">
        <v>0.3</v>
      </c>
      <c r="M79" s="155">
        <v>0.3</v>
      </c>
      <c r="N79" s="155">
        <v>0.3</v>
      </c>
      <c r="O79" s="155">
        <v>0.3</v>
      </c>
      <c r="P79" s="155">
        <v>0.3</v>
      </c>
      <c r="Q79" s="155">
        <v>0.3</v>
      </c>
      <c r="R79" s="155">
        <v>0.3</v>
      </c>
      <c r="AB79" s="155">
        <v>0.3</v>
      </c>
      <c r="AC79" s="155">
        <v>0.3</v>
      </c>
      <c r="AD79" s="155">
        <v>0.3</v>
      </c>
      <c r="AE79" s="155">
        <v>0.3</v>
      </c>
      <c r="AF79" s="155">
        <v>0.3</v>
      </c>
      <c r="AG79" s="155">
        <v>0.3</v>
      </c>
      <c r="AH79" s="155">
        <v>0.3</v>
      </c>
      <c r="AI79" s="155">
        <v>0.3</v>
      </c>
      <c r="AJ79" s="155">
        <v>0.3</v>
      </c>
      <c r="AK79" s="155">
        <v>0.3</v>
      </c>
      <c r="AL79" s="155">
        <v>0.3</v>
      </c>
      <c r="AM79" s="155">
        <v>0.3</v>
      </c>
      <c r="AW79" s="155">
        <v>0.3</v>
      </c>
      <c r="AX79" s="155">
        <v>0.3</v>
      </c>
      <c r="AY79" s="155">
        <v>0.3</v>
      </c>
      <c r="AZ79" s="155">
        <v>0.3</v>
      </c>
      <c r="BA79" s="155">
        <v>0.3</v>
      </c>
      <c r="BB79" s="155">
        <v>0.3</v>
      </c>
      <c r="BC79" s="155">
        <v>0.3</v>
      </c>
      <c r="BD79" s="155">
        <v>0.3</v>
      </c>
      <c r="BE79" s="155">
        <v>0.3</v>
      </c>
      <c r="BF79" s="155">
        <v>0.3</v>
      </c>
      <c r="BG79" s="155">
        <v>0.3</v>
      </c>
      <c r="BH79" s="155">
        <v>0.3</v>
      </c>
    </row>
    <row r="80" spans="2:67" ht="18" customHeight="1" x14ac:dyDescent="0.25">
      <c r="B80" s="113"/>
      <c r="C80" s="113"/>
      <c r="D80" s="113" t="s">
        <v>46</v>
      </c>
      <c r="E80" s="113"/>
      <c r="G80" s="153">
        <f>G73*G79</f>
        <v>1.875</v>
      </c>
      <c r="H80" s="153">
        <f t="shared" ref="H80" si="333">H73*H79</f>
        <v>1.875</v>
      </c>
      <c r="I80" s="153">
        <f t="shared" ref="I80" si="334">I73*I79</f>
        <v>1.875</v>
      </c>
      <c r="J80" s="153">
        <f t="shared" ref="J80" si="335">J73*J79</f>
        <v>1.875</v>
      </c>
      <c r="K80" s="153">
        <f t="shared" ref="K80" si="336">K73*K79</f>
        <v>1.875</v>
      </c>
      <c r="L80" s="153">
        <f t="shared" ref="L80" si="337">L73*L79</f>
        <v>1.875</v>
      </c>
      <c r="M80" s="153">
        <f t="shared" ref="M80" si="338">M73*M79</f>
        <v>1.9312499999999999</v>
      </c>
      <c r="N80" s="153">
        <f t="shared" ref="N80" si="339">N73*N79</f>
        <v>1.9312499999999999</v>
      </c>
      <c r="O80" s="153">
        <f t="shared" ref="O80" si="340">O73*O79</f>
        <v>1.9312499999999999</v>
      </c>
      <c r="P80" s="153">
        <f t="shared" ref="P80" si="341">P73*P79</f>
        <v>1.9312499999999999</v>
      </c>
      <c r="Q80" s="153">
        <f t="shared" ref="Q80" si="342">Q73*Q79</f>
        <v>1.9312499999999999</v>
      </c>
      <c r="R80" s="153">
        <f t="shared" ref="R80" si="343">R73*R79</f>
        <v>1.9312499999999999</v>
      </c>
      <c r="AB80" s="153">
        <f>AB73*AB79</f>
        <v>1.9312499999999999</v>
      </c>
      <c r="AC80" s="153">
        <f t="shared" ref="AC80" si="344">AC73*AC79</f>
        <v>1.9312499999999999</v>
      </c>
      <c r="AD80" s="153">
        <f t="shared" ref="AD80" si="345">AD73*AD79</f>
        <v>1.9312499999999999</v>
      </c>
      <c r="AE80" s="153">
        <f t="shared" ref="AE80" si="346">AE73*AE79</f>
        <v>1.9312499999999999</v>
      </c>
      <c r="AF80" s="153">
        <f t="shared" ref="AF80" si="347">AF73*AF79</f>
        <v>1.9312499999999999</v>
      </c>
      <c r="AG80" s="153">
        <f t="shared" ref="AG80" si="348">AG73*AG79</f>
        <v>1.9312499999999999</v>
      </c>
      <c r="AH80" s="153">
        <f t="shared" ref="AH80" si="349">AH73*AH79</f>
        <v>1.9891874999999999</v>
      </c>
      <c r="AI80" s="153">
        <f t="shared" ref="AI80" si="350">AI73*AI79</f>
        <v>1.9891874999999999</v>
      </c>
      <c r="AJ80" s="153">
        <f t="shared" ref="AJ80" si="351">AJ73*AJ79</f>
        <v>1.9891874999999999</v>
      </c>
      <c r="AK80" s="153">
        <f t="shared" ref="AK80" si="352">AK73*AK79</f>
        <v>1.9891874999999999</v>
      </c>
      <c r="AL80" s="153">
        <f t="shared" ref="AL80" si="353">AL73*AL79</f>
        <v>1.9891874999999999</v>
      </c>
      <c r="AM80" s="153">
        <f t="shared" ref="AM80" si="354">AM73*AM79</f>
        <v>1.9891874999999999</v>
      </c>
      <c r="AW80" s="153">
        <f>AW73*AW79</f>
        <v>1.9891874999999999</v>
      </c>
      <c r="AX80" s="153">
        <f t="shared" ref="AX80" si="355">AX73*AX79</f>
        <v>1.9891874999999999</v>
      </c>
      <c r="AY80" s="153">
        <f t="shared" ref="AY80" si="356">AY73*AY79</f>
        <v>1.9891874999999999</v>
      </c>
      <c r="AZ80" s="153">
        <f t="shared" ref="AZ80" si="357">AZ73*AZ79</f>
        <v>1.9891874999999999</v>
      </c>
      <c r="BA80" s="153">
        <f t="shared" ref="BA80" si="358">BA73*BA79</f>
        <v>1.9891874999999999</v>
      </c>
      <c r="BB80" s="153">
        <f t="shared" ref="BB80" si="359">BB73*BB79</f>
        <v>1.9891874999999999</v>
      </c>
      <c r="BC80" s="153">
        <f t="shared" ref="BC80" si="360">BC73*BC79</f>
        <v>2.048863125</v>
      </c>
      <c r="BD80" s="153">
        <f t="shared" ref="BD80" si="361">BD73*BD79</f>
        <v>2.048863125</v>
      </c>
      <c r="BE80" s="153">
        <f t="shared" ref="BE80" si="362">BE73*BE79</f>
        <v>2.048863125</v>
      </c>
      <c r="BF80" s="153">
        <f t="shared" ref="BF80" si="363">BF73*BF79</f>
        <v>2.048863125</v>
      </c>
      <c r="BG80" s="153">
        <f t="shared" ref="BG80" si="364">BG73*BG79</f>
        <v>2.048863125</v>
      </c>
      <c r="BH80" s="153">
        <f t="shared" ref="BH80" si="365">BH73*BH79</f>
        <v>2.048863125</v>
      </c>
    </row>
    <row r="81" spans="2:67" ht="18" customHeight="1" x14ac:dyDescent="0.25">
      <c r="B81" s="113"/>
      <c r="C81" s="113"/>
      <c r="D81" s="113"/>
      <c r="E81" s="113"/>
    </row>
    <row r="82" spans="2:67" ht="18" customHeight="1" x14ac:dyDescent="0.25">
      <c r="B82" s="113"/>
      <c r="C82" s="113"/>
      <c r="D82" s="113" t="s">
        <v>47</v>
      </c>
      <c r="E82" s="113"/>
      <c r="G82" s="152">
        <v>1</v>
      </c>
      <c r="H82" s="152">
        <v>1</v>
      </c>
      <c r="I82" s="152">
        <v>1</v>
      </c>
      <c r="J82" s="152">
        <v>1</v>
      </c>
      <c r="K82" s="152">
        <v>1</v>
      </c>
      <c r="L82" s="152">
        <v>1</v>
      </c>
      <c r="M82" s="152">
        <v>1</v>
      </c>
      <c r="N82" s="152">
        <v>1</v>
      </c>
      <c r="O82" s="152">
        <v>1</v>
      </c>
      <c r="P82" s="152">
        <v>1</v>
      </c>
      <c r="Q82" s="152">
        <v>1</v>
      </c>
      <c r="R82" s="152">
        <v>1</v>
      </c>
      <c r="AB82" s="152">
        <v>8</v>
      </c>
      <c r="AC82" s="152">
        <v>8</v>
      </c>
      <c r="AD82" s="152">
        <v>8</v>
      </c>
      <c r="AE82" s="152">
        <v>8</v>
      </c>
      <c r="AF82" s="152">
        <v>8</v>
      </c>
      <c r="AG82" s="152">
        <v>8</v>
      </c>
      <c r="AH82" s="152">
        <v>8</v>
      </c>
      <c r="AI82" s="152">
        <v>8</v>
      </c>
      <c r="AJ82" s="152">
        <v>8</v>
      </c>
      <c r="AK82" s="152">
        <v>8</v>
      </c>
      <c r="AL82" s="152">
        <v>8</v>
      </c>
      <c r="AM82" s="152">
        <v>8</v>
      </c>
      <c r="AW82" s="152">
        <v>8</v>
      </c>
      <c r="AX82" s="152">
        <v>8</v>
      </c>
      <c r="AY82" s="152">
        <v>8</v>
      </c>
      <c r="AZ82" s="152">
        <v>8</v>
      </c>
      <c r="BA82" s="152">
        <v>8</v>
      </c>
      <c r="BB82" s="152">
        <v>8</v>
      </c>
      <c r="BC82" s="152">
        <v>8</v>
      </c>
      <c r="BD82" s="152">
        <v>8</v>
      </c>
      <c r="BE82" s="152">
        <v>8</v>
      </c>
      <c r="BF82" s="152">
        <v>8</v>
      </c>
      <c r="BG82" s="152">
        <v>8</v>
      </c>
      <c r="BH82" s="152">
        <v>8</v>
      </c>
    </row>
    <row r="83" spans="2:67" ht="18" customHeight="1" x14ac:dyDescent="0.25">
      <c r="B83" s="113"/>
      <c r="C83" s="113"/>
      <c r="D83" s="113"/>
      <c r="E83" s="113"/>
    </row>
    <row r="84" spans="2:67" ht="18" customHeight="1" x14ac:dyDescent="0.25">
      <c r="B84" s="113"/>
      <c r="C84" s="113"/>
      <c r="D84" s="113" t="s">
        <v>48</v>
      </c>
      <c r="E84" s="113"/>
      <c r="G84" s="153">
        <f>SUM(G73,G77,G80,G82)</f>
        <v>9.75</v>
      </c>
      <c r="H84" s="153">
        <f t="shared" ref="H84:R84" si="366">SUM(H73,H77,H80,H82)</f>
        <v>9.75</v>
      </c>
      <c r="I84" s="153">
        <f t="shared" si="366"/>
        <v>9.75</v>
      </c>
      <c r="J84" s="153">
        <f t="shared" si="366"/>
        <v>9.75</v>
      </c>
      <c r="K84" s="153">
        <f t="shared" si="366"/>
        <v>9.75</v>
      </c>
      <c r="L84" s="153">
        <f t="shared" si="366"/>
        <v>9.75</v>
      </c>
      <c r="M84" s="153">
        <f t="shared" si="366"/>
        <v>10.012499999999999</v>
      </c>
      <c r="N84" s="153">
        <f t="shared" si="366"/>
        <v>10.012499999999999</v>
      </c>
      <c r="O84" s="153">
        <f t="shared" si="366"/>
        <v>10.012499999999999</v>
      </c>
      <c r="P84" s="153">
        <f t="shared" si="366"/>
        <v>10.012499999999999</v>
      </c>
      <c r="Q84" s="153">
        <f t="shared" si="366"/>
        <v>10.012499999999999</v>
      </c>
      <c r="R84" s="153">
        <f t="shared" si="366"/>
        <v>10.012499999999999</v>
      </c>
      <c r="AB84" s="153">
        <f>SUM(AB73,AB77,AB80,AB82)</f>
        <v>17.012499999999999</v>
      </c>
      <c r="AC84" s="153">
        <f t="shared" ref="AC84:AM84" si="367">SUM(AC73,AC77,AC80,AC82)</f>
        <v>17.012499999999999</v>
      </c>
      <c r="AD84" s="153">
        <f t="shared" si="367"/>
        <v>17.012499999999999</v>
      </c>
      <c r="AE84" s="153">
        <f t="shared" si="367"/>
        <v>17.012499999999999</v>
      </c>
      <c r="AF84" s="153">
        <f t="shared" si="367"/>
        <v>17.012499999999999</v>
      </c>
      <c r="AG84" s="153">
        <f t="shared" si="367"/>
        <v>17.012499999999999</v>
      </c>
      <c r="AH84" s="153">
        <f t="shared" si="367"/>
        <v>17.282875000000001</v>
      </c>
      <c r="AI84" s="153">
        <f t="shared" si="367"/>
        <v>17.282875000000001</v>
      </c>
      <c r="AJ84" s="153">
        <f t="shared" si="367"/>
        <v>17.282875000000001</v>
      </c>
      <c r="AK84" s="153">
        <f t="shared" si="367"/>
        <v>17.282875000000001</v>
      </c>
      <c r="AL84" s="153">
        <f t="shared" si="367"/>
        <v>17.282875000000001</v>
      </c>
      <c r="AM84" s="153">
        <f t="shared" si="367"/>
        <v>17.282875000000001</v>
      </c>
      <c r="AW84" s="153">
        <f>SUM(AW73,AW77,AW80,AW82)</f>
        <v>17.282875000000001</v>
      </c>
      <c r="AX84" s="153">
        <f t="shared" ref="AX84:BH84" si="368">SUM(AX73,AX77,AX80,AX82)</f>
        <v>17.282875000000001</v>
      </c>
      <c r="AY84" s="153">
        <f t="shared" si="368"/>
        <v>17.282875000000001</v>
      </c>
      <c r="AZ84" s="153">
        <f t="shared" si="368"/>
        <v>17.282875000000001</v>
      </c>
      <c r="BA84" s="153">
        <f t="shared" si="368"/>
        <v>17.282875000000001</v>
      </c>
      <c r="BB84" s="153">
        <f t="shared" si="368"/>
        <v>17.282875000000001</v>
      </c>
      <c r="BC84" s="153">
        <f t="shared" si="368"/>
        <v>17.561361250000001</v>
      </c>
      <c r="BD84" s="153">
        <f t="shared" si="368"/>
        <v>17.561361250000001</v>
      </c>
      <c r="BE84" s="153">
        <f t="shared" si="368"/>
        <v>17.561361250000001</v>
      </c>
      <c r="BF84" s="153">
        <f t="shared" si="368"/>
        <v>17.561361250000001</v>
      </c>
      <c r="BG84" s="153">
        <f t="shared" si="368"/>
        <v>17.561361250000001</v>
      </c>
      <c r="BH84" s="153">
        <f t="shared" si="368"/>
        <v>17.561361250000001</v>
      </c>
    </row>
    <row r="85" spans="2:67" ht="18" customHeight="1" x14ac:dyDescent="0.25">
      <c r="B85" s="113"/>
      <c r="C85" s="113"/>
      <c r="D85" s="113" t="s">
        <v>49</v>
      </c>
      <c r="E85" s="113"/>
      <c r="G85" s="153">
        <f>G71*G84</f>
        <v>19.5</v>
      </c>
      <c r="H85" s="153">
        <f t="shared" ref="H85" si="369">H71*H84</f>
        <v>19.5</v>
      </c>
      <c r="I85" s="153">
        <f t="shared" ref="I85" si="370">I71*I84</f>
        <v>19.5</v>
      </c>
      <c r="J85" s="153">
        <f t="shared" ref="J85" si="371">J71*J84</f>
        <v>19.5</v>
      </c>
      <c r="K85" s="153">
        <f t="shared" ref="K85" si="372">K71*K84</f>
        <v>19.5</v>
      </c>
      <c r="L85" s="153">
        <f t="shared" ref="L85" si="373">L71*L84</f>
        <v>19.5</v>
      </c>
      <c r="M85" s="153">
        <f t="shared" ref="M85" si="374">M71*M84</f>
        <v>20.024999999999999</v>
      </c>
      <c r="N85" s="153">
        <f t="shared" ref="N85" si="375">N71*N84</f>
        <v>20.024999999999999</v>
      </c>
      <c r="O85" s="153">
        <f t="shared" ref="O85" si="376">O71*O84</f>
        <v>20.024999999999999</v>
      </c>
      <c r="P85" s="153">
        <f t="shared" ref="P85" si="377">P71*P84</f>
        <v>20.024999999999999</v>
      </c>
      <c r="Q85" s="153">
        <f t="shared" ref="Q85" si="378">Q71*Q84</f>
        <v>20.024999999999999</v>
      </c>
      <c r="R85" s="153">
        <f t="shared" ref="R85" si="379">R71*R84</f>
        <v>20.024999999999999</v>
      </c>
      <c r="T85" s="156"/>
      <c r="U85" s="156"/>
      <c r="V85" s="156"/>
      <c r="W85" s="156"/>
      <c r="X85" s="156"/>
      <c r="Y85" s="156"/>
      <c r="AB85" s="153">
        <f>AB71*AB84</f>
        <v>51.037499999999994</v>
      </c>
      <c r="AC85" s="153">
        <f t="shared" ref="AC85" si="380">AC71*AC84</f>
        <v>51.037499999999994</v>
      </c>
      <c r="AD85" s="153">
        <f t="shared" ref="AD85" si="381">AD71*AD84</f>
        <v>51.037499999999994</v>
      </c>
      <c r="AE85" s="153">
        <f t="shared" ref="AE85" si="382">AE71*AE84</f>
        <v>51.037499999999994</v>
      </c>
      <c r="AF85" s="153">
        <f t="shared" ref="AF85" si="383">AF71*AF84</f>
        <v>51.037499999999994</v>
      </c>
      <c r="AG85" s="153">
        <f t="shared" ref="AG85" si="384">AG71*AG84</f>
        <v>51.037499999999994</v>
      </c>
      <c r="AH85" s="153">
        <f t="shared" ref="AH85" si="385">AH71*AH84</f>
        <v>51.848624999999998</v>
      </c>
      <c r="AI85" s="153">
        <f t="shared" ref="AI85" si="386">AI71*AI84</f>
        <v>51.848624999999998</v>
      </c>
      <c r="AJ85" s="153">
        <f t="shared" ref="AJ85" si="387">AJ71*AJ84</f>
        <v>51.848624999999998</v>
      </c>
      <c r="AK85" s="153">
        <f t="shared" ref="AK85" si="388">AK71*AK84</f>
        <v>51.848624999999998</v>
      </c>
      <c r="AL85" s="153">
        <f t="shared" ref="AL85" si="389">AL71*AL84</f>
        <v>51.848624999999998</v>
      </c>
      <c r="AM85" s="153">
        <f t="shared" ref="AM85" si="390">AM71*AM84</f>
        <v>51.848624999999998</v>
      </c>
      <c r="AO85" s="156"/>
      <c r="AP85" s="156"/>
      <c r="AQ85" s="156"/>
      <c r="AR85" s="156"/>
      <c r="AS85" s="156"/>
      <c r="AT85" s="156"/>
      <c r="AW85" s="153">
        <f>AW71*AW84</f>
        <v>69.131500000000003</v>
      </c>
      <c r="AX85" s="153">
        <f t="shared" ref="AX85" si="391">AX71*AX84</f>
        <v>69.131500000000003</v>
      </c>
      <c r="AY85" s="153">
        <f t="shared" ref="AY85" si="392">AY71*AY84</f>
        <v>69.131500000000003</v>
      </c>
      <c r="AZ85" s="153">
        <f t="shared" ref="AZ85" si="393">AZ71*AZ84</f>
        <v>69.131500000000003</v>
      </c>
      <c r="BA85" s="153">
        <f t="shared" ref="BA85" si="394">BA71*BA84</f>
        <v>69.131500000000003</v>
      </c>
      <c r="BB85" s="153">
        <f t="shared" ref="BB85" si="395">BB71*BB84</f>
        <v>69.131500000000003</v>
      </c>
      <c r="BC85" s="153">
        <f t="shared" ref="BC85" si="396">BC71*BC84</f>
        <v>70.245445000000004</v>
      </c>
      <c r="BD85" s="153">
        <f t="shared" ref="BD85" si="397">BD71*BD84</f>
        <v>70.245445000000004</v>
      </c>
      <c r="BE85" s="153">
        <f t="shared" ref="BE85" si="398">BE71*BE84</f>
        <v>70.245445000000004</v>
      </c>
      <c r="BF85" s="153">
        <f t="shared" ref="BF85" si="399">BF71*BF84</f>
        <v>70.245445000000004</v>
      </c>
      <c r="BG85" s="153">
        <f t="shared" ref="BG85" si="400">BG71*BG84</f>
        <v>70.245445000000004</v>
      </c>
      <c r="BH85" s="153">
        <f t="shared" ref="BH85" si="401">BH71*BH84</f>
        <v>70.245445000000004</v>
      </c>
      <c r="BJ85" s="156"/>
      <c r="BK85" s="156"/>
      <c r="BL85" s="156"/>
      <c r="BM85" s="156"/>
      <c r="BN85" s="156"/>
      <c r="BO85" s="156"/>
    </row>
    <row r="86" spans="2:67" ht="18" customHeight="1" x14ac:dyDescent="0.25">
      <c r="B86" s="113"/>
      <c r="C86" s="113"/>
      <c r="D86" s="113"/>
      <c r="E86" s="113"/>
    </row>
    <row r="87" spans="2:67" ht="18" customHeight="1" x14ac:dyDescent="0.25">
      <c r="B87" s="113"/>
      <c r="C87" s="113" t="s">
        <v>55</v>
      </c>
      <c r="D87" s="113"/>
      <c r="E87" s="113"/>
      <c r="G87" s="153">
        <f>SUM(G51,G68,G85)</f>
        <v>119.875</v>
      </c>
      <c r="H87" s="153">
        <f t="shared" ref="H87:R87" si="402">SUM(H51,H68,H85)</f>
        <v>119.875</v>
      </c>
      <c r="I87" s="153">
        <f t="shared" si="402"/>
        <v>119.875</v>
      </c>
      <c r="J87" s="153">
        <f t="shared" si="402"/>
        <v>119.875</v>
      </c>
      <c r="K87" s="153">
        <f t="shared" si="402"/>
        <v>119.875</v>
      </c>
      <c r="L87" s="153">
        <f t="shared" si="402"/>
        <v>119.875</v>
      </c>
      <c r="M87" s="153">
        <f t="shared" si="402"/>
        <v>122.48125000000002</v>
      </c>
      <c r="N87" s="153">
        <f t="shared" si="402"/>
        <v>122.48125000000002</v>
      </c>
      <c r="O87" s="153">
        <f t="shared" si="402"/>
        <v>122.48125000000002</v>
      </c>
      <c r="P87" s="153">
        <f t="shared" si="402"/>
        <v>122.48125000000002</v>
      </c>
      <c r="Q87" s="153">
        <f t="shared" si="402"/>
        <v>122.48125000000002</v>
      </c>
      <c r="R87" s="153">
        <f t="shared" si="402"/>
        <v>122.48125000000002</v>
      </c>
      <c r="T87" s="156">
        <f t="shared" ref="T87" si="403">SUM(G87:I87)</f>
        <v>359.625</v>
      </c>
      <c r="U87" s="156">
        <f t="shared" ref="U87" si="404">SUM(J87:L87)</f>
        <v>359.625</v>
      </c>
      <c r="V87" s="156">
        <f t="shared" ref="V87" si="405">SUM(M87:O87)</f>
        <v>367.44375000000002</v>
      </c>
      <c r="W87" s="156">
        <f t="shared" ref="W87" si="406">SUM(P87:R87)</f>
        <v>367.44375000000002</v>
      </c>
      <c r="X87" s="156"/>
      <c r="Y87" s="156">
        <f t="shared" ref="Y87" si="407">SUM(G87:R87)</f>
        <v>1454.1375000000003</v>
      </c>
      <c r="AB87" s="153">
        <f>SUM(AB51,AB68,AB85)</f>
        <v>180.80625000000001</v>
      </c>
      <c r="AC87" s="153">
        <f t="shared" ref="AC87:AM87" si="408">SUM(AC51,AC68,AC85)</f>
        <v>180.80625000000001</v>
      </c>
      <c r="AD87" s="153">
        <f t="shared" si="408"/>
        <v>180.80625000000001</v>
      </c>
      <c r="AE87" s="153">
        <f t="shared" si="408"/>
        <v>180.80625000000001</v>
      </c>
      <c r="AF87" s="153">
        <f t="shared" si="408"/>
        <v>180.80625000000001</v>
      </c>
      <c r="AG87" s="153">
        <f t="shared" si="408"/>
        <v>180.80625000000001</v>
      </c>
      <c r="AH87" s="153">
        <f t="shared" si="408"/>
        <v>184.34043749999998</v>
      </c>
      <c r="AI87" s="153">
        <f t="shared" si="408"/>
        <v>184.34043749999998</v>
      </c>
      <c r="AJ87" s="153">
        <f t="shared" si="408"/>
        <v>184.34043749999998</v>
      </c>
      <c r="AK87" s="153">
        <f t="shared" si="408"/>
        <v>184.34043749999998</v>
      </c>
      <c r="AL87" s="153">
        <f t="shared" si="408"/>
        <v>184.34043749999998</v>
      </c>
      <c r="AM87" s="153">
        <f t="shared" si="408"/>
        <v>184.34043749999998</v>
      </c>
      <c r="AO87" s="156">
        <f t="shared" ref="AO87" si="409">SUM(AB87:AD87)</f>
        <v>542.41875000000005</v>
      </c>
      <c r="AP87" s="156">
        <f t="shared" ref="AP87" si="410">SUM(AE87:AG87)</f>
        <v>542.41875000000005</v>
      </c>
      <c r="AQ87" s="156">
        <f t="shared" ref="AQ87" si="411">SUM(AH87:AJ87)</f>
        <v>553.02131249999991</v>
      </c>
      <c r="AR87" s="156">
        <f t="shared" ref="AR87" si="412">SUM(AK87:AM87)</f>
        <v>553.02131249999991</v>
      </c>
      <c r="AS87" s="156"/>
      <c r="AT87" s="156">
        <f t="shared" ref="AT87" si="413">SUM(AB87:AM87)</f>
        <v>2190.8801250000001</v>
      </c>
      <c r="AW87" s="153">
        <f>SUM(AW51,AW68,AW85)</f>
        <v>229.51518750000002</v>
      </c>
      <c r="AX87" s="153">
        <f t="shared" ref="AX87:BH87" si="414">SUM(AX51,AX68,AX85)</f>
        <v>229.51518750000002</v>
      </c>
      <c r="AY87" s="153">
        <f t="shared" si="414"/>
        <v>229.51518750000002</v>
      </c>
      <c r="AZ87" s="153">
        <f t="shared" si="414"/>
        <v>229.51518750000002</v>
      </c>
      <c r="BA87" s="153">
        <f t="shared" si="414"/>
        <v>229.51518750000002</v>
      </c>
      <c r="BB87" s="153">
        <f t="shared" si="414"/>
        <v>229.51518750000002</v>
      </c>
      <c r="BC87" s="153">
        <f t="shared" si="414"/>
        <v>234.03064312499998</v>
      </c>
      <c r="BD87" s="153">
        <f t="shared" si="414"/>
        <v>234.03064312499998</v>
      </c>
      <c r="BE87" s="153">
        <f t="shared" si="414"/>
        <v>234.03064312499998</v>
      </c>
      <c r="BF87" s="153">
        <f t="shared" si="414"/>
        <v>234.03064312499998</v>
      </c>
      <c r="BG87" s="153">
        <f t="shared" si="414"/>
        <v>234.03064312499998</v>
      </c>
      <c r="BH87" s="153">
        <f t="shared" si="414"/>
        <v>234.03064312499998</v>
      </c>
      <c r="BJ87" s="156">
        <f t="shared" ref="BJ87" si="415">SUM(AW87:AY87)</f>
        <v>688.54556250000007</v>
      </c>
      <c r="BK87" s="156">
        <f t="shared" ref="BK87" si="416">SUM(AZ87:BB87)</f>
        <v>688.54556250000007</v>
      </c>
      <c r="BL87" s="156">
        <f t="shared" ref="BL87" si="417">SUM(BC87:BE87)</f>
        <v>702.09192937499995</v>
      </c>
      <c r="BM87" s="156">
        <f t="shared" ref="BM87" si="418">SUM(BF87:BH87)</f>
        <v>702.09192937499995</v>
      </c>
      <c r="BN87" s="156"/>
      <c r="BO87" s="156">
        <f t="shared" ref="BO87" si="419">SUM(AW87:BH87)</f>
        <v>2781.274983750001</v>
      </c>
    </row>
    <row r="88" spans="2:67" ht="18" customHeight="1" x14ac:dyDescent="0.25">
      <c r="B88" s="113"/>
      <c r="C88" s="113"/>
      <c r="D88" s="113"/>
      <c r="E88" s="113"/>
    </row>
    <row r="89" spans="2:67" ht="18" customHeight="1" x14ac:dyDescent="0.25">
      <c r="B89" s="113"/>
      <c r="C89" s="113"/>
      <c r="D89" s="113"/>
      <c r="E89" s="113"/>
    </row>
    <row r="90" spans="2:67" ht="18" customHeight="1" x14ac:dyDescent="0.25">
      <c r="B90" s="113"/>
      <c r="C90" s="151" t="s">
        <v>52</v>
      </c>
      <c r="D90" s="113"/>
      <c r="E90" s="113"/>
    </row>
    <row r="91" spans="2:67" ht="18" customHeight="1" x14ac:dyDescent="0.25">
      <c r="B91" s="113"/>
      <c r="C91" s="113" t="s">
        <v>57</v>
      </c>
      <c r="D91" s="113"/>
      <c r="E91" s="113"/>
      <c r="G91" s="157">
        <v>300</v>
      </c>
      <c r="H91" s="157">
        <v>300</v>
      </c>
      <c r="I91" s="157">
        <v>300</v>
      </c>
      <c r="J91" s="157">
        <v>300</v>
      </c>
      <c r="K91" s="157">
        <v>300</v>
      </c>
      <c r="L91" s="157">
        <v>300</v>
      </c>
      <c r="M91" s="157">
        <v>300</v>
      </c>
      <c r="N91" s="157">
        <v>300</v>
      </c>
      <c r="O91" s="157">
        <v>300</v>
      </c>
      <c r="P91" s="157">
        <v>300</v>
      </c>
      <c r="Q91" s="157">
        <v>300</v>
      </c>
      <c r="R91" s="157">
        <v>300</v>
      </c>
      <c r="AB91" s="158">
        <f>G91*(1+AB92)</f>
        <v>360</v>
      </c>
      <c r="AC91" s="158">
        <f t="shared" ref="AC91:AM91" si="420">H91*(1+AC92)</f>
        <v>360</v>
      </c>
      <c r="AD91" s="158">
        <f t="shared" si="420"/>
        <v>360</v>
      </c>
      <c r="AE91" s="158">
        <f t="shared" si="420"/>
        <v>360</v>
      </c>
      <c r="AF91" s="158">
        <f t="shared" si="420"/>
        <v>360</v>
      </c>
      <c r="AG91" s="158">
        <f t="shared" si="420"/>
        <v>360</v>
      </c>
      <c r="AH91" s="158">
        <f t="shared" si="420"/>
        <v>360</v>
      </c>
      <c r="AI91" s="158">
        <f t="shared" si="420"/>
        <v>360</v>
      </c>
      <c r="AJ91" s="158">
        <f t="shared" si="420"/>
        <v>360</v>
      </c>
      <c r="AK91" s="158">
        <f t="shared" si="420"/>
        <v>360</v>
      </c>
      <c r="AL91" s="158">
        <f t="shared" si="420"/>
        <v>360</v>
      </c>
      <c r="AM91" s="158">
        <f t="shared" si="420"/>
        <v>360</v>
      </c>
      <c r="AW91" s="158">
        <f>AB91*(1+AW92)</f>
        <v>396.00000000000006</v>
      </c>
      <c r="AX91" s="158">
        <f t="shared" ref="AX91" si="421">AC91*(1+AX92)</f>
        <v>396.00000000000006</v>
      </c>
      <c r="AY91" s="158">
        <f t="shared" ref="AY91" si="422">AD91*(1+AY92)</f>
        <v>396.00000000000006</v>
      </c>
      <c r="AZ91" s="158">
        <f t="shared" ref="AZ91" si="423">AE91*(1+AZ92)</f>
        <v>396.00000000000006</v>
      </c>
      <c r="BA91" s="158">
        <f t="shared" ref="BA91" si="424">AF91*(1+BA92)</f>
        <v>396.00000000000006</v>
      </c>
      <c r="BB91" s="158">
        <f t="shared" ref="BB91" si="425">AG91*(1+BB92)</f>
        <v>396.00000000000006</v>
      </c>
      <c r="BC91" s="158">
        <f t="shared" ref="BC91" si="426">AH91*(1+BC92)</f>
        <v>396.00000000000006</v>
      </c>
      <c r="BD91" s="158">
        <f t="shared" ref="BD91" si="427">AI91*(1+BD92)</f>
        <v>396.00000000000006</v>
      </c>
      <c r="BE91" s="158">
        <f t="shared" ref="BE91" si="428">AJ91*(1+BE92)</f>
        <v>396.00000000000006</v>
      </c>
      <c r="BF91" s="158">
        <f t="shared" ref="BF91" si="429">AK91*(1+BF92)</f>
        <v>396.00000000000006</v>
      </c>
      <c r="BG91" s="158">
        <f t="shared" ref="BG91" si="430">AL91*(1+BG92)</f>
        <v>396.00000000000006</v>
      </c>
      <c r="BH91" s="158">
        <f t="shared" ref="BH91" si="431">AM91*(1+BH92)</f>
        <v>396.00000000000006</v>
      </c>
    </row>
    <row r="92" spans="2:67" ht="18" customHeight="1" x14ac:dyDescent="0.25">
      <c r="B92" s="113"/>
      <c r="C92" s="113"/>
      <c r="D92" s="113"/>
      <c r="E92" s="118" t="s">
        <v>251</v>
      </c>
      <c r="AB92" s="133">
        <v>0.2</v>
      </c>
      <c r="AC92" s="133">
        <v>0.2</v>
      </c>
      <c r="AD92" s="133">
        <v>0.2</v>
      </c>
      <c r="AE92" s="133">
        <v>0.2</v>
      </c>
      <c r="AF92" s="133">
        <v>0.2</v>
      </c>
      <c r="AG92" s="133">
        <v>0.2</v>
      </c>
      <c r="AH92" s="133">
        <v>0.2</v>
      </c>
      <c r="AI92" s="133">
        <v>0.2</v>
      </c>
      <c r="AJ92" s="133">
        <v>0.2</v>
      </c>
      <c r="AK92" s="133">
        <v>0.2</v>
      </c>
      <c r="AL92" s="133">
        <v>0.2</v>
      </c>
      <c r="AM92" s="133">
        <v>0.2</v>
      </c>
      <c r="AW92" s="133">
        <v>0.1</v>
      </c>
      <c r="AX92" s="133">
        <v>0.1</v>
      </c>
      <c r="AY92" s="133">
        <v>0.1</v>
      </c>
      <c r="AZ92" s="133">
        <v>0.1</v>
      </c>
      <c r="BA92" s="133">
        <v>0.1</v>
      </c>
      <c r="BB92" s="133">
        <v>0.1</v>
      </c>
      <c r="BC92" s="133">
        <v>0.1</v>
      </c>
      <c r="BD92" s="133">
        <v>0.1</v>
      </c>
      <c r="BE92" s="133">
        <v>0.1</v>
      </c>
      <c r="BF92" s="133">
        <v>0.1</v>
      </c>
      <c r="BG92" s="133">
        <v>0.1</v>
      </c>
      <c r="BH92" s="133">
        <v>0.1</v>
      </c>
    </row>
    <row r="93" spans="2:67" ht="18" customHeight="1" x14ac:dyDescent="0.25">
      <c r="B93" s="113"/>
      <c r="C93" s="113" t="s">
        <v>58</v>
      </c>
      <c r="D93" s="113"/>
      <c r="E93" s="113"/>
      <c r="G93" s="157">
        <v>200</v>
      </c>
      <c r="H93" s="157">
        <v>200</v>
      </c>
      <c r="I93" s="157">
        <v>200</v>
      </c>
      <c r="J93" s="157">
        <v>200</v>
      </c>
      <c r="K93" s="157">
        <v>200</v>
      </c>
      <c r="L93" s="157">
        <v>200</v>
      </c>
      <c r="M93" s="157">
        <v>200</v>
      </c>
      <c r="N93" s="157">
        <v>200</v>
      </c>
      <c r="O93" s="157">
        <v>200</v>
      </c>
      <c r="P93" s="157">
        <v>200</v>
      </c>
      <c r="Q93" s="157">
        <v>200</v>
      </c>
      <c r="R93" s="157">
        <v>200</v>
      </c>
      <c r="AB93" s="158">
        <f>G93*(1+AB94)</f>
        <v>240</v>
      </c>
      <c r="AC93" s="158">
        <f t="shared" ref="AC93" si="432">H93*(1+AC94)</f>
        <v>240</v>
      </c>
      <c r="AD93" s="158">
        <f t="shared" ref="AD93" si="433">I93*(1+AD94)</f>
        <v>240</v>
      </c>
      <c r="AE93" s="158">
        <f t="shared" ref="AE93" si="434">J93*(1+AE94)</f>
        <v>240</v>
      </c>
      <c r="AF93" s="158">
        <f t="shared" ref="AF93" si="435">K93*(1+AF94)</f>
        <v>240</v>
      </c>
      <c r="AG93" s="158">
        <f t="shared" ref="AG93" si="436">L93*(1+AG94)</f>
        <v>240</v>
      </c>
      <c r="AH93" s="158">
        <f t="shared" ref="AH93" si="437">M93*(1+AH94)</f>
        <v>240</v>
      </c>
      <c r="AI93" s="158">
        <f t="shared" ref="AI93" si="438">N93*(1+AI94)</f>
        <v>240</v>
      </c>
      <c r="AJ93" s="158">
        <f t="shared" ref="AJ93" si="439">O93*(1+AJ94)</f>
        <v>240</v>
      </c>
      <c r="AK93" s="158">
        <f t="shared" ref="AK93" si="440">P93*(1+AK94)</f>
        <v>240</v>
      </c>
      <c r="AL93" s="158">
        <f t="shared" ref="AL93" si="441">Q93*(1+AL94)</f>
        <v>240</v>
      </c>
      <c r="AM93" s="158">
        <f t="shared" ref="AM93" si="442">R93*(1+AM94)</f>
        <v>240</v>
      </c>
      <c r="AW93" s="158">
        <f>AB93*(1+AW94)</f>
        <v>264</v>
      </c>
      <c r="AX93" s="158">
        <f t="shared" ref="AX93" si="443">AC93*(1+AX94)</f>
        <v>264</v>
      </c>
      <c r="AY93" s="158">
        <f t="shared" ref="AY93" si="444">AD93*(1+AY94)</f>
        <v>264</v>
      </c>
      <c r="AZ93" s="158">
        <f t="shared" ref="AZ93" si="445">AE93*(1+AZ94)</f>
        <v>264</v>
      </c>
      <c r="BA93" s="158">
        <f t="shared" ref="BA93" si="446">AF93*(1+BA94)</f>
        <v>264</v>
      </c>
      <c r="BB93" s="158">
        <f t="shared" ref="BB93" si="447">AG93*(1+BB94)</f>
        <v>264</v>
      </c>
      <c r="BC93" s="158">
        <f t="shared" ref="BC93" si="448">AH93*(1+BC94)</f>
        <v>264</v>
      </c>
      <c r="BD93" s="158">
        <f t="shared" ref="BD93" si="449">AI93*(1+BD94)</f>
        <v>264</v>
      </c>
      <c r="BE93" s="158">
        <f t="shared" ref="BE93" si="450">AJ93*(1+BE94)</f>
        <v>264</v>
      </c>
      <c r="BF93" s="158">
        <f t="shared" ref="BF93" si="451">AK93*(1+BF94)</f>
        <v>264</v>
      </c>
      <c r="BG93" s="158">
        <f t="shared" ref="BG93" si="452">AL93*(1+BG94)</f>
        <v>264</v>
      </c>
      <c r="BH93" s="158">
        <f t="shared" ref="BH93" si="453">AM93*(1+BH94)</f>
        <v>264</v>
      </c>
    </row>
    <row r="94" spans="2:67" ht="18" customHeight="1" x14ac:dyDescent="0.25">
      <c r="B94" s="113"/>
      <c r="C94" s="113"/>
      <c r="D94" s="113"/>
      <c r="E94" s="118" t="s">
        <v>251</v>
      </c>
      <c r="AB94" s="133">
        <v>0.2</v>
      </c>
      <c r="AC94" s="133">
        <v>0.2</v>
      </c>
      <c r="AD94" s="133">
        <v>0.2</v>
      </c>
      <c r="AE94" s="133">
        <v>0.2</v>
      </c>
      <c r="AF94" s="133">
        <v>0.2</v>
      </c>
      <c r="AG94" s="133">
        <v>0.2</v>
      </c>
      <c r="AH94" s="133">
        <v>0.2</v>
      </c>
      <c r="AI94" s="133">
        <v>0.2</v>
      </c>
      <c r="AJ94" s="133">
        <v>0.2</v>
      </c>
      <c r="AK94" s="133">
        <v>0.2</v>
      </c>
      <c r="AL94" s="133">
        <v>0.2</v>
      </c>
      <c r="AM94" s="133">
        <v>0.2</v>
      </c>
      <c r="AW94" s="133">
        <v>0.1</v>
      </c>
      <c r="AX94" s="133">
        <v>0.1</v>
      </c>
      <c r="AY94" s="133">
        <v>0.1</v>
      </c>
      <c r="AZ94" s="133">
        <v>0.1</v>
      </c>
      <c r="BA94" s="133">
        <v>0.1</v>
      </c>
      <c r="BB94" s="133">
        <v>0.1</v>
      </c>
      <c r="BC94" s="133">
        <v>0.1</v>
      </c>
      <c r="BD94" s="133">
        <v>0.1</v>
      </c>
      <c r="BE94" s="133">
        <v>0.1</v>
      </c>
      <c r="BF94" s="133">
        <v>0.1</v>
      </c>
      <c r="BG94" s="133">
        <v>0.1</v>
      </c>
      <c r="BH94" s="133">
        <v>0.1</v>
      </c>
    </row>
    <row r="95" spans="2:67" ht="18" customHeight="1" x14ac:dyDescent="0.25">
      <c r="B95" s="113"/>
      <c r="C95" s="113" t="s">
        <v>59</v>
      </c>
      <c r="D95" s="113"/>
      <c r="E95" s="113"/>
      <c r="G95" s="157">
        <v>100</v>
      </c>
      <c r="H95" s="157">
        <v>100</v>
      </c>
      <c r="I95" s="157">
        <v>100</v>
      </c>
      <c r="J95" s="157">
        <v>100</v>
      </c>
      <c r="K95" s="157">
        <v>100</v>
      </c>
      <c r="L95" s="157">
        <v>100</v>
      </c>
      <c r="M95" s="157">
        <v>100</v>
      </c>
      <c r="N95" s="157">
        <v>100</v>
      </c>
      <c r="O95" s="157">
        <v>100</v>
      </c>
      <c r="P95" s="157">
        <v>100</v>
      </c>
      <c r="Q95" s="157">
        <v>100</v>
      </c>
      <c r="R95" s="157">
        <v>100</v>
      </c>
      <c r="AB95" s="158">
        <f>G95*(1+AB96)</f>
        <v>120</v>
      </c>
      <c r="AC95" s="158">
        <f t="shared" ref="AC95" si="454">H95*(1+AC96)</f>
        <v>120</v>
      </c>
      <c r="AD95" s="158">
        <f t="shared" ref="AD95" si="455">I95*(1+AD96)</f>
        <v>120</v>
      </c>
      <c r="AE95" s="158">
        <f t="shared" ref="AE95" si="456">J95*(1+AE96)</f>
        <v>120</v>
      </c>
      <c r="AF95" s="158">
        <f t="shared" ref="AF95" si="457">K95*(1+AF96)</f>
        <v>120</v>
      </c>
      <c r="AG95" s="158">
        <f t="shared" ref="AG95" si="458">L95*(1+AG96)</f>
        <v>120</v>
      </c>
      <c r="AH95" s="158">
        <f t="shared" ref="AH95" si="459">M95*(1+AH96)</f>
        <v>120</v>
      </c>
      <c r="AI95" s="158">
        <f t="shared" ref="AI95" si="460">N95*(1+AI96)</f>
        <v>120</v>
      </c>
      <c r="AJ95" s="158">
        <f t="shared" ref="AJ95" si="461">O95*(1+AJ96)</f>
        <v>120</v>
      </c>
      <c r="AK95" s="158">
        <f t="shared" ref="AK95" si="462">P95*(1+AK96)</f>
        <v>120</v>
      </c>
      <c r="AL95" s="158">
        <f t="shared" ref="AL95" si="463">Q95*(1+AL96)</f>
        <v>120</v>
      </c>
      <c r="AM95" s="158">
        <f t="shared" ref="AM95" si="464">R95*(1+AM96)</f>
        <v>120</v>
      </c>
      <c r="AW95" s="158">
        <f>AB95*(1+AW96)</f>
        <v>132</v>
      </c>
      <c r="AX95" s="158">
        <f t="shared" ref="AX95" si="465">AC95*(1+AX96)</f>
        <v>132</v>
      </c>
      <c r="AY95" s="158">
        <f t="shared" ref="AY95" si="466">AD95*(1+AY96)</f>
        <v>132</v>
      </c>
      <c r="AZ95" s="158">
        <f t="shared" ref="AZ95" si="467">AE95*(1+AZ96)</f>
        <v>132</v>
      </c>
      <c r="BA95" s="158">
        <f t="shared" ref="BA95" si="468">AF95*(1+BA96)</f>
        <v>132</v>
      </c>
      <c r="BB95" s="158">
        <f t="shared" ref="BB95" si="469">AG95*(1+BB96)</f>
        <v>132</v>
      </c>
      <c r="BC95" s="158">
        <f t="shared" ref="BC95" si="470">AH95*(1+BC96)</f>
        <v>132</v>
      </c>
      <c r="BD95" s="158">
        <f t="shared" ref="BD95" si="471">AI95*(1+BD96)</f>
        <v>132</v>
      </c>
      <c r="BE95" s="158">
        <f t="shared" ref="BE95" si="472">AJ95*(1+BE96)</f>
        <v>132</v>
      </c>
      <c r="BF95" s="158">
        <f t="shared" ref="BF95" si="473">AK95*(1+BF96)</f>
        <v>132</v>
      </c>
      <c r="BG95" s="158">
        <f t="shared" ref="BG95" si="474">AL95*(1+BG96)</f>
        <v>132</v>
      </c>
      <c r="BH95" s="158">
        <f t="shared" ref="BH95" si="475">AM95*(1+BH96)</f>
        <v>132</v>
      </c>
    </row>
    <row r="96" spans="2:67" ht="18" customHeight="1" x14ac:dyDescent="0.25">
      <c r="B96" s="113"/>
      <c r="C96" s="113"/>
      <c r="D96" s="113"/>
      <c r="E96" s="118" t="s">
        <v>251</v>
      </c>
      <c r="AB96" s="133">
        <v>0.2</v>
      </c>
      <c r="AC96" s="133">
        <v>0.2</v>
      </c>
      <c r="AD96" s="133">
        <v>0.2</v>
      </c>
      <c r="AE96" s="133">
        <v>0.2</v>
      </c>
      <c r="AF96" s="133">
        <v>0.2</v>
      </c>
      <c r="AG96" s="133">
        <v>0.2</v>
      </c>
      <c r="AH96" s="133">
        <v>0.2</v>
      </c>
      <c r="AI96" s="133">
        <v>0.2</v>
      </c>
      <c r="AJ96" s="133">
        <v>0.2</v>
      </c>
      <c r="AK96" s="133">
        <v>0.2</v>
      </c>
      <c r="AL96" s="133">
        <v>0.2</v>
      </c>
      <c r="AM96" s="133">
        <v>0.2</v>
      </c>
      <c r="AW96" s="133">
        <v>0.1</v>
      </c>
      <c r="AX96" s="133">
        <v>0.1</v>
      </c>
      <c r="AY96" s="133">
        <v>0.1</v>
      </c>
      <c r="AZ96" s="133">
        <v>0.1</v>
      </c>
      <c r="BA96" s="133">
        <v>0.1</v>
      </c>
      <c r="BB96" s="133">
        <v>0.1</v>
      </c>
      <c r="BC96" s="133">
        <v>0.1</v>
      </c>
      <c r="BD96" s="133">
        <v>0.1</v>
      </c>
      <c r="BE96" s="133">
        <v>0.1</v>
      </c>
      <c r="BF96" s="133">
        <v>0.1</v>
      </c>
      <c r="BG96" s="133">
        <v>0.1</v>
      </c>
      <c r="BH96" s="133">
        <v>0.1</v>
      </c>
    </row>
    <row r="97" spans="2:67" ht="18" customHeight="1" x14ac:dyDescent="0.25">
      <c r="B97" s="113"/>
      <c r="C97" s="113" t="s">
        <v>54</v>
      </c>
      <c r="D97" s="113"/>
      <c r="E97" s="113"/>
      <c r="G97" s="153">
        <f t="shared" ref="G97:R97" si="476">SUM(G91,G93,G95)</f>
        <v>600</v>
      </c>
      <c r="H97" s="153">
        <f t="shared" si="476"/>
        <v>600</v>
      </c>
      <c r="I97" s="153">
        <f t="shared" si="476"/>
        <v>600</v>
      </c>
      <c r="J97" s="153">
        <f t="shared" si="476"/>
        <v>600</v>
      </c>
      <c r="K97" s="153">
        <f t="shared" si="476"/>
        <v>600</v>
      </c>
      <c r="L97" s="153">
        <f t="shared" si="476"/>
        <v>600</v>
      </c>
      <c r="M97" s="153">
        <f t="shared" si="476"/>
        <v>600</v>
      </c>
      <c r="N97" s="153">
        <f t="shared" si="476"/>
        <v>600</v>
      </c>
      <c r="O97" s="153">
        <f t="shared" si="476"/>
        <v>600</v>
      </c>
      <c r="P97" s="153">
        <f t="shared" si="476"/>
        <v>600</v>
      </c>
      <c r="Q97" s="153">
        <f t="shared" si="476"/>
        <v>600</v>
      </c>
      <c r="R97" s="153">
        <f t="shared" si="476"/>
        <v>600</v>
      </c>
      <c r="T97" s="156">
        <f t="shared" ref="T97" si="477">SUM(G97:I97)</f>
        <v>1800</v>
      </c>
      <c r="U97" s="156">
        <f t="shared" ref="U97" si="478">SUM(J97:L97)</f>
        <v>1800</v>
      </c>
      <c r="V97" s="156">
        <f t="shared" ref="V97" si="479">SUM(M97:O97)</f>
        <v>1800</v>
      </c>
      <c r="W97" s="156">
        <f t="shared" ref="W97" si="480">SUM(P97:R97)</f>
        <v>1800</v>
      </c>
      <c r="X97" s="156"/>
      <c r="Y97" s="156">
        <f t="shared" ref="Y97" si="481">SUM(G97:R97)</f>
        <v>7200</v>
      </c>
      <c r="AB97" s="153">
        <f t="shared" ref="AB97:AM97" si="482">SUM(AB91,AB93,AB95)</f>
        <v>720</v>
      </c>
      <c r="AC97" s="153">
        <f t="shared" si="482"/>
        <v>720</v>
      </c>
      <c r="AD97" s="153">
        <f t="shared" si="482"/>
        <v>720</v>
      </c>
      <c r="AE97" s="153">
        <f t="shared" si="482"/>
        <v>720</v>
      </c>
      <c r="AF97" s="153">
        <f t="shared" si="482"/>
        <v>720</v>
      </c>
      <c r="AG97" s="153">
        <f t="shared" si="482"/>
        <v>720</v>
      </c>
      <c r="AH97" s="153">
        <f t="shared" si="482"/>
        <v>720</v>
      </c>
      <c r="AI97" s="153">
        <f t="shared" si="482"/>
        <v>720</v>
      </c>
      <c r="AJ97" s="153">
        <f t="shared" si="482"/>
        <v>720</v>
      </c>
      <c r="AK97" s="153">
        <f t="shared" si="482"/>
        <v>720</v>
      </c>
      <c r="AL97" s="153">
        <f t="shared" si="482"/>
        <v>720</v>
      </c>
      <c r="AM97" s="153">
        <f t="shared" si="482"/>
        <v>720</v>
      </c>
      <c r="AO97" s="156">
        <f t="shared" ref="AO97" si="483">SUM(AB97:AD97)</f>
        <v>2160</v>
      </c>
      <c r="AP97" s="156">
        <f t="shared" ref="AP97" si="484">SUM(AE97:AG97)</f>
        <v>2160</v>
      </c>
      <c r="AQ97" s="156">
        <f t="shared" ref="AQ97" si="485">SUM(AH97:AJ97)</f>
        <v>2160</v>
      </c>
      <c r="AR97" s="156">
        <f t="shared" ref="AR97" si="486">SUM(AK97:AM97)</f>
        <v>2160</v>
      </c>
      <c r="AS97" s="156"/>
      <c r="AT97" s="156">
        <f t="shared" ref="AT97" si="487">SUM(AB97:AM97)</f>
        <v>8640</v>
      </c>
      <c r="AW97" s="153">
        <f t="shared" ref="AW97:BH97" si="488">SUM(AW91,AW93,AW95)</f>
        <v>792</v>
      </c>
      <c r="AX97" s="153">
        <f t="shared" si="488"/>
        <v>792</v>
      </c>
      <c r="AY97" s="153">
        <f t="shared" si="488"/>
        <v>792</v>
      </c>
      <c r="AZ97" s="153">
        <f t="shared" si="488"/>
        <v>792</v>
      </c>
      <c r="BA97" s="153">
        <f t="shared" si="488"/>
        <v>792</v>
      </c>
      <c r="BB97" s="153">
        <f t="shared" si="488"/>
        <v>792</v>
      </c>
      <c r="BC97" s="153">
        <f t="shared" si="488"/>
        <v>792</v>
      </c>
      <c r="BD97" s="153">
        <f t="shared" si="488"/>
        <v>792</v>
      </c>
      <c r="BE97" s="153">
        <f t="shared" si="488"/>
        <v>792</v>
      </c>
      <c r="BF97" s="153">
        <f t="shared" si="488"/>
        <v>792</v>
      </c>
      <c r="BG97" s="153">
        <f t="shared" si="488"/>
        <v>792</v>
      </c>
      <c r="BH97" s="153">
        <f t="shared" si="488"/>
        <v>792</v>
      </c>
      <c r="BJ97" s="156">
        <f t="shared" ref="BJ97" si="489">SUM(AW97:AY97)</f>
        <v>2376</v>
      </c>
      <c r="BK97" s="156">
        <f t="shared" ref="BK97" si="490">SUM(AZ97:BB97)</f>
        <v>2376</v>
      </c>
      <c r="BL97" s="156">
        <f t="shared" ref="BL97" si="491">SUM(BC97:BE97)</f>
        <v>2376</v>
      </c>
      <c r="BM97" s="156">
        <f t="shared" ref="BM97" si="492">SUM(BF97:BH97)</f>
        <v>2376</v>
      </c>
      <c r="BN97" s="156"/>
      <c r="BO97" s="156">
        <f t="shared" ref="BO97" si="493">SUM(AW97:BH97)</f>
        <v>9504</v>
      </c>
    </row>
    <row r="98" spans="2:67" ht="18" customHeight="1" x14ac:dyDescent="0.25">
      <c r="B98" s="113"/>
      <c r="C98" s="113"/>
      <c r="D98" s="113"/>
      <c r="E98" s="113"/>
    </row>
    <row r="99" spans="2:67" ht="18" customHeight="1" x14ac:dyDescent="0.25">
      <c r="B99" s="113"/>
      <c r="C99" s="113"/>
      <c r="D99" s="113"/>
      <c r="E99" s="113"/>
    </row>
    <row r="100" spans="2:67" ht="18" customHeight="1" x14ac:dyDescent="0.25">
      <c r="B100" s="113"/>
      <c r="C100" s="151" t="s">
        <v>68</v>
      </c>
      <c r="D100" s="113"/>
      <c r="E100" s="113"/>
    </row>
    <row r="101" spans="2:67" ht="18" customHeight="1" x14ac:dyDescent="0.25">
      <c r="B101" s="113"/>
      <c r="C101" s="113" t="s">
        <v>60</v>
      </c>
      <c r="D101" s="113"/>
      <c r="E101" s="113"/>
      <c r="G101" s="157">
        <v>200</v>
      </c>
      <c r="H101" s="157">
        <v>200</v>
      </c>
      <c r="I101" s="157">
        <v>200</v>
      </c>
      <c r="J101" s="157">
        <v>200</v>
      </c>
      <c r="K101" s="157">
        <v>200</v>
      </c>
      <c r="L101" s="157">
        <v>200</v>
      </c>
      <c r="M101" s="157">
        <v>200</v>
      </c>
      <c r="N101" s="157">
        <v>200</v>
      </c>
      <c r="O101" s="157">
        <v>200</v>
      </c>
      <c r="P101" s="157">
        <v>200</v>
      </c>
      <c r="Q101" s="157">
        <v>200</v>
      </c>
      <c r="R101" s="157">
        <v>200</v>
      </c>
      <c r="AB101" s="158">
        <f>G101*(1+AB102)</f>
        <v>240</v>
      </c>
      <c r="AC101" s="158">
        <f t="shared" ref="AC101" si="494">H101*(1+AC102)</f>
        <v>240</v>
      </c>
      <c r="AD101" s="158">
        <f t="shared" ref="AD101" si="495">I101*(1+AD102)</f>
        <v>240</v>
      </c>
      <c r="AE101" s="158">
        <f t="shared" ref="AE101" si="496">J101*(1+AE102)</f>
        <v>240</v>
      </c>
      <c r="AF101" s="158">
        <f t="shared" ref="AF101" si="497">K101*(1+AF102)</f>
        <v>240</v>
      </c>
      <c r="AG101" s="158">
        <f t="shared" ref="AG101" si="498">L101*(1+AG102)</f>
        <v>240</v>
      </c>
      <c r="AH101" s="158">
        <f t="shared" ref="AH101" si="499">M101*(1+AH102)</f>
        <v>240</v>
      </c>
      <c r="AI101" s="158">
        <f t="shared" ref="AI101" si="500">N101*(1+AI102)</f>
        <v>240</v>
      </c>
      <c r="AJ101" s="158">
        <f t="shared" ref="AJ101" si="501">O101*(1+AJ102)</f>
        <v>240</v>
      </c>
      <c r="AK101" s="158">
        <f t="shared" ref="AK101" si="502">P101*(1+AK102)</f>
        <v>240</v>
      </c>
      <c r="AL101" s="158">
        <f t="shared" ref="AL101" si="503">Q101*(1+AL102)</f>
        <v>240</v>
      </c>
      <c r="AM101" s="158">
        <f t="shared" ref="AM101" si="504">R101*(1+AM102)</f>
        <v>240</v>
      </c>
      <c r="AW101" s="158">
        <f>AB101*(1+AW102)</f>
        <v>264</v>
      </c>
      <c r="AX101" s="158">
        <f t="shared" ref="AX101" si="505">AC101*(1+AX102)</f>
        <v>264</v>
      </c>
      <c r="AY101" s="158">
        <f t="shared" ref="AY101" si="506">AD101*(1+AY102)</f>
        <v>264</v>
      </c>
      <c r="AZ101" s="158">
        <f t="shared" ref="AZ101" si="507">AE101*(1+AZ102)</f>
        <v>264</v>
      </c>
      <c r="BA101" s="158">
        <f t="shared" ref="BA101" si="508">AF101*(1+BA102)</f>
        <v>264</v>
      </c>
      <c r="BB101" s="158">
        <f t="shared" ref="BB101" si="509">AG101*(1+BB102)</f>
        <v>264</v>
      </c>
      <c r="BC101" s="158">
        <f t="shared" ref="BC101" si="510">AH101*(1+BC102)</f>
        <v>264</v>
      </c>
      <c r="BD101" s="158">
        <f t="shared" ref="BD101" si="511">AI101*(1+BD102)</f>
        <v>264</v>
      </c>
      <c r="BE101" s="158">
        <f t="shared" ref="BE101" si="512">AJ101*(1+BE102)</f>
        <v>264</v>
      </c>
      <c r="BF101" s="158">
        <f t="shared" ref="BF101" si="513">AK101*(1+BF102)</f>
        <v>264</v>
      </c>
      <c r="BG101" s="158">
        <f t="shared" ref="BG101" si="514">AL101*(1+BG102)</f>
        <v>264</v>
      </c>
      <c r="BH101" s="158">
        <f t="shared" ref="BH101" si="515">AM101*(1+BH102)</f>
        <v>264</v>
      </c>
    </row>
    <row r="102" spans="2:67" ht="18" customHeight="1" x14ac:dyDescent="0.25">
      <c r="B102" s="113"/>
      <c r="C102" s="113"/>
      <c r="D102" s="113"/>
      <c r="E102" s="113"/>
      <c r="AB102" s="133">
        <v>0.2</v>
      </c>
      <c r="AC102" s="133">
        <v>0.2</v>
      </c>
      <c r="AD102" s="133">
        <v>0.2</v>
      </c>
      <c r="AE102" s="133">
        <v>0.2</v>
      </c>
      <c r="AF102" s="133">
        <v>0.2</v>
      </c>
      <c r="AG102" s="133">
        <v>0.2</v>
      </c>
      <c r="AH102" s="133">
        <v>0.2</v>
      </c>
      <c r="AI102" s="133">
        <v>0.2</v>
      </c>
      <c r="AJ102" s="133">
        <v>0.2</v>
      </c>
      <c r="AK102" s="133">
        <v>0.2</v>
      </c>
      <c r="AL102" s="133">
        <v>0.2</v>
      </c>
      <c r="AM102" s="133">
        <v>0.2</v>
      </c>
      <c r="AW102" s="133">
        <v>0.1</v>
      </c>
      <c r="AX102" s="133">
        <v>0.1</v>
      </c>
      <c r="AY102" s="133">
        <v>0.1</v>
      </c>
      <c r="AZ102" s="133">
        <v>0.1</v>
      </c>
      <c r="BA102" s="133">
        <v>0.1</v>
      </c>
      <c r="BB102" s="133">
        <v>0.1</v>
      </c>
      <c r="BC102" s="133">
        <v>0.1</v>
      </c>
      <c r="BD102" s="133">
        <v>0.1</v>
      </c>
      <c r="BE102" s="133">
        <v>0.1</v>
      </c>
      <c r="BF102" s="133">
        <v>0.1</v>
      </c>
      <c r="BG102" s="133">
        <v>0.1</v>
      </c>
      <c r="BH102" s="133">
        <v>0.1</v>
      </c>
    </row>
    <row r="103" spans="2:67" ht="18" customHeight="1" x14ac:dyDescent="0.25">
      <c r="B103" s="113"/>
      <c r="C103" s="113" t="s">
        <v>61</v>
      </c>
      <c r="D103" s="113"/>
      <c r="E103" s="113"/>
      <c r="G103" s="157">
        <v>100</v>
      </c>
      <c r="H103" s="157">
        <v>100</v>
      </c>
      <c r="I103" s="157">
        <v>100</v>
      </c>
      <c r="J103" s="157">
        <v>100</v>
      </c>
      <c r="K103" s="157">
        <v>100</v>
      </c>
      <c r="L103" s="157">
        <v>100</v>
      </c>
      <c r="M103" s="157">
        <v>100</v>
      </c>
      <c r="N103" s="157">
        <v>100</v>
      </c>
      <c r="O103" s="157">
        <v>100</v>
      </c>
      <c r="P103" s="157">
        <v>100</v>
      </c>
      <c r="Q103" s="157">
        <v>100</v>
      </c>
      <c r="R103" s="157">
        <v>100</v>
      </c>
      <c r="AB103" s="158">
        <f>G103*(1+AB104)</f>
        <v>120</v>
      </c>
      <c r="AC103" s="158">
        <f t="shared" ref="AC103" si="516">H103*(1+AC104)</f>
        <v>120</v>
      </c>
      <c r="AD103" s="158">
        <f t="shared" ref="AD103" si="517">I103*(1+AD104)</f>
        <v>120</v>
      </c>
      <c r="AE103" s="158">
        <f t="shared" ref="AE103" si="518">J103*(1+AE104)</f>
        <v>120</v>
      </c>
      <c r="AF103" s="158">
        <f t="shared" ref="AF103" si="519">K103*(1+AF104)</f>
        <v>120</v>
      </c>
      <c r="AG103" s="158">
        <f t="shared" ref="AG103" si="520">L103*(1+AG104)</f>
        <v>120</v>
      </c>
      <c r="AH103" s="158">
        <f t="shared" ref="AH103" si="521">M103*(1+AH104)</f>
        <v>120</v>
      </c>
      <c r="AI103" s="158">
        <f t="shared" ref="AI103" si="522">N103*(1+AI104)</f>
        <v>120</v>
      </c>
      <c r="AJ103" s="158">
        <f t="shared" ref="AJ103" si="523">O103*(1+AJ104)</f>
        <v>120</v>
      </c>
      <c r="AK103" s="158">
        <f t="shared" ref="AK103" si="524">P103*(1+AK104)</f>
        <v>120</v>
      </c>
      <c r="AL103" s="158">
        <f t="shared" ref="AL103" si="525">Q103*(1+AL104)</f>
        <v>120</v>
      </c>
      <c r="AM103" s="158">
        <f t="shared" ref="AM103" si="526">R103*(1+AM104)</f>
        <v>120</v>
      </c>
      <c r="AW103" s="158">
        <f>AB103*(1+AW104)</f>
        <v>132</v>
      </c>
      <c r="AX103" s="158">
        <f t="shared" ref="AX103" si="527">AC103*(1+AX104)</f>
        <v>132</v>
      </c>
      <c r="AY103" s="158">
        <f t="shared" ref="AY103" si="528">AD103*(1+AY104)</f>
        <v>132</v>
      </c>
      <c r="AZ103" s="158">
        <f t="shared" ref="AZ103" si="529">AE103*(1+AZ104)</f>
        <v>132</v>
      </c>
      <c r="BA103" s="158">
        <f t="shared" ref="BA103" si="530">AF103*(1+BA104)</f>
        <v>132</v>
      </c>
      <c r="BB103" s="158">
        <f t="shared" ref="BB103" si="531">AG103*(1+BB104)</f>
        <v>132</v>
      </c>
      <c r="BC103" s="158">
        <f t="shared" ref="BC103" si="532">AH103*(1+BC104)</f>
        <v>132</v>
      </c>
      <c r="BD103" s="158">
        <f t="shared" ref="BD103" si="533">AI103*(1+BD104)</f>
        <v>132</v>
      </c>
      <c r="BE103" s="158">
        <f t="shared" ref="BE103" si="534">AJ103*(1+BE104)</f>
        <v>132</v>
      </c>
      <c r="BF103" s="158">
        <f t="shared" ref="BF103" si="535">AK103*(1+BF104)</f>
        <v>132</v>
      </c>
      <c r="BG103" s="158">
        <f t="shared" ref="BG103" si="536">AL103*(1+BG104)</f>
        <v>132</v>
      </c>
      <c r="BH103" s="158">
        <f t="shared" ref="BH103" si="537">AM103*(1+BH104)</f>
        <v>132</v>
      </c>
    </row>
    <row r="104" spans="2:67" ht="18" customHeight="1" x14ac:dyDescent="0.25">
      <c r="B104" s="113"/>
      <c r="C104" s="113"/>
      <c r="D104" s="113"/>
      <c r="E104" s="113"/>
      <c r="AB104" s="133">
        <v>0.2</v>
      </c>
      <c r="AC104" s="133">
        <v>0.2</v>
      </c>
      <c r="AD104" s="133">
        <v>0.2</v>
      </c>
      <c r="AE104" s="133">
        <v>0.2</v>
      </c>
      <c r="AF104" s="133">
        <v>0.2</v>
      </c>
      <c r="AG104" s="133">
        <v>0.2</v>
      </c>
      <c r="AH104" s="133">
        <v>0.2</v>
      </c>
      <c r="AI104" s="133">
        <v>0.2</v>
      </c>
      <c r="AJ104" s="133">
        <v>0.2</v>
      </c>
      <c r="AK104" s="133">
        <v>0.2</v>
      </c>
      <c r="AL104" s="133">
        <v>0.2</v>
      </c>
      <c r="AM104" s="133">
        <v>0.2</v>
      </c>
      <c r="AW104" s="133">
        <v>0.1</v>
      </c>
      <c r="AX104" s="133">
        <v>0.1</v>
      </c>
      <c r="AY104" s="133">
        <v>0.1</v>
      </c>
      <c r="AZ104" s="133">
        <v>0.1</v>
      </c>
      <c r="BA104" s="133">
        <v>0.1</v>
      </c>
      <c r="BB104" s="133">
        <v>0.1</v>
      </c>
      <c r="BC104" s="133">
        <v>0.1</v>
      </c>
      <c r="BD104" s="133">
        <v>0.1</v>
      </c>
      <c r="BE104" s="133">
        <v>0.1</v>
      </c>
      <c r="BF104" s="133">
        <v>0.1</v>
      </c>
      <c r="BG104" s="133">
        <v>0.1</v>
      </c>
      <c r="BH104" s="133">
        <v>0.1</v>
      </c>
    </row>
    <row r="105" spans="2:67" ht="18" customHeight="1" x14ac:dyDescent="0.25">
      <c r="B105" s="113"/>
      <c r="C105" s="113" t="s">
        <v>62</v>
      </c>
      <c r="D105" s="113"/>
      <c r="E105" s="113"/>
      <c r="G105" s="157">
        <v>50</v>
      </c>
      <c r="H105" s="157">
        <v>50</v>
      </c>
      <c r="I105" s="157">
        <v>50</v>
      </c>
      <c r="J105" s="157">
        <v>50</v>
      </c>
      <c r="K105" s="157">
        <v>50</v>
      </c>
      <c r="L105" s="157">
        <v>50</v>
      </c>
      <c r="M105" s="157">
        <v>50</v>
      </c>
      <c r="N105" s="157">
        <v>50</v>
      </c>
      <c r="O105" s="157">
        <v>50</v>
      </c>
      <c r="P105" s="157">
        <v>50</v>
      </c>
      <c r="Q105" s="157">
        <v>50</v>
      </c>
      <c r="R105" s="157">
        <v>50</v>
      </c>
      <c r="AB105" s="158">
        <f>G105*(1+AB106)</f>
        <v>60</v>
      </c>
      <c r="AC105" s="158">
        <f t="shared" ref="AC105" si="538">H105*(1+AC106)</f>
        <v>60</v>
      </c>
      <c r="AD105" s="158">
        <f t="shared" ref="AD105" si="539">I105*(1+AD106)</f>
        <v>60</v>
      </c>
      <c r="AE105" s="158">
        <f t="shared" ref="AE105" si="540">J105*(1+AE106)</f>
        <v>60</v>
      </c>
      <c r="AF105" s="158">
        <f t="shared" ref="AF105" si="541">K105*(1+AF106)</f>
        <v>60</v>
      </c>
      <c r="AG105" s="158">
        <f t="shared" ref="AG105" si="542">L105*(1+AG106)</f>
        <v>60</v>
      </c>
      <c r="AH105" s="158">
        <f t="shared" ref="AH105" si="543">M105*(1+AH106)</f>
        <v>60</v>
      </c>
      <c r="AI105" s="158">
        <f t="shared" ref="AI105" si="544">N105*(1+AI106)</f>
        <v>60</v>
      </c>
      <c r="AJ105" s="158">
        <f t="shared" ref="AJ105" si="545">O105*(1+AJ106)</f>
        <v>60</v>
      </c>
      <c r="AK105" s="158">
        <f t="shared" ref="AK105" si="546">P105*(1+AK106)</f>
        <v>60</v>
      </c>
      <c r="AL105" s="158">
        <f t="shared" ref="AL105" si="547">Q105*(1+AL106)</f>
        <v>60</v>
      </c>
      <c r="AM105" s="158">
        <f t="shared" ref="AM105" si="548">R105*(1+AM106)</f>
        <v>60</v>
      </c>
      <c r="AW105" s="158">
        <f>AB105*(1+AW106)</f>
        <v>66</v>
      </c>
      <c r="AX105" s="158">
        <f t="shared" ref="AX105" si="549">AC105*(1+AX106)</f>
        <v>66</v>
      </c>
      <c r="AY105" s="158">
        <f t="shared" ref="AY105" si="550">AD105*(1+AY106)</f>
        <v>66</v>
      </c>
      <c r="AZ105" s="158">
        <f t="shared" ref="AZ105" si="551">AE105*(1+AZ106)</f>
        <v>66</v>
      </c>
      <c r="BA105" s="158">
        <f t="shared" ref="BA105" si="552">AF105*(1+BA106)</f>
        <v>66</v>
      </c>
      <c r="BB105" s="158">
        <f t="shared" ref="BB105" si="553">AG105*(1+BB106)</f>
        <v>66</v>
      </c>
      <c r="BC105" s="158">
        <f t="shared" ref="BC105" si="554">AH105*(1+BC106)</f>
        <v>66</v>
      </c>
      <c r="BD105" s="158">
        <f t="shared" ref="BD105" si="555">AI105*(1+BD106)</f>
        <v>66</v>
      </c>
      <c r="BE105" s="158">
        <f t="shared" ref="BE105" si="556">AJ105*(1+BE106)</f>
        <v>66</v>
      </c>
      <c r="BF105" s="158">
        <f t="shared" ref="BF105" si="557">AK105*(1+BF106)</f>
        <v>66</v>
      </c>
      <c r="BG105" s="158">
        <f t="shared" ref="BG105" si="558">AL105*(1+BG106)</f>
        <v>66</v>
      </c>
      <c r="BH105" s="158">
        <f t="shared" ref="BH105" si="559">AM105*(1+BH106)</f>
        <v>66</v>
      </c>
    </row>
    <row r="106" spans="2:67" ht="18" customHeight="1" x14ac:dyDescent="0.25">
      <c r="B106" s="113"/>
      <c r="C106" s="113"/>
      <c r="D106" s="113"/>
      <c r="E106" s="113"/>
      <c r="AB106" s="133">
        <v>0.2</v>
      </c>
      <c r="AC106" s="133">
        <v>0.2</v>
      </c>
      <c r="AD106" s="133">
        <v>0.2</v>
      </c>
      <c r="AE106" s="133">
        <v>0.2</v>
      </c>
      <c r="AF106" s="133">
        <v>0.2</v>
      </c>
      <c r="AG106" s="133">
        <v>0.2</v>
      </c>
      <c r="AH106" s="133">
        <v>0.2</v>
      </c>
      <c r="AI106" s="133">
        <v>0.2</v>
      </c>
      <c r="AJ106" s="133">
        <v>0.2</v>
      </c>
      <c r="AK106" s="133">
        <v>0.2</v>
      </c>
      <c r="AL106" s="133">
        <v>0.2</v>
      </c>
      <c r="AM106" s="133">
        <v>0.2</v>
      </c>
      <c r="AW106" s="133">
        <v>0.1</v>
      </c>
      <c r="AX106" s="133">
        <v>0.1</v>
      </c>
      <c r="AY106" s="133">
        <v>0.1</v>
      </c>
      <c r="AZ106" s="133">
        <v>0.1</v>
      </c>
      <c r="BA106" s="133">
        <v>0.1</v>
      </c>
      <c r="BB106" s="133">
        <v>0.1</v>
      </c>
      <c r="BC106" s="133">
        <v>0.1</v>
      </c>
      <c r="BD106" s="133">
        <v>0.1</v>
      </c>
      <c r="BE106" s="133">
        <v>0.1</v>
      </c>
      <c r="BF106" s="133">
        <v>0.1</v>
      </c>
      <c r="BG106" s="133">
        <v>0.1</v>
      </c>
      <c r="BH106" s="133">
        <v>0.1</v>
      </c>
    </row>
    <row r="107" spans="2:67" ht="18" customHeight="1" x14ac:dyDescent="0.25">
      <c r="B107" s="113"/>
      <c r="C107" s="113" t="s">
        <v>54</v>
      </c>
      <c r="D107" s="113"/>
      <c r="E107" s="113"/>
      <c r="G107" s="153">
        <f t="shared" ref="G107:R107" si="560">SUM(G101,G103,G105)</f>
        <v>350</v>
      </c>
      <c r="H107" s="153">
        <f t="shared" si="560"/>
        <v>350</v>
      </c>
      <c r="I107" s="153">
        <f t="shared" si="560"/>
        <v>350</v>
      </c>
      <c r="J107" s="153">
        <f t="shared" si="560"/>
        <v>350</v>
      </c>
      <c r="K107" s="153">
        <f t="shared" si="560"/>
        <v>350</v>
      </c>
      <c r="L107" s="153">
        <f t="shared" si="560"/>
        <v>350</v>
      </c>
      <c r="M107" s="153">
        <f t="shared" si="560"/>
        <v>350</v>
      </c>
      <c r="N107" s="153">
        <f t="shared" si="560"/>
        <v>350</v>
      </c>
      <c r="O107" s="153">
        <f t="shared" si="560"/>
        <v>350</v>
      </c>
      <c r="P107" s="153">
        <f t="shared" si="560"/>
        <v>350</v>
      </c>
      <c r="Q107" s="153">
        <f t="shared" si="560"/>
        <v>350</v>
      </c>
      <c r="R107" s="153">
        <f t="shared" si="560"/>
        <v>350</v>
      </c>
      <c r="T107" s="156">
        <f t="shared" ref="T107" si="561">SUM(G107:I107)</f>
        <v>1050</v>
      </c>
      <c r="U107" s="156">
        <f t="shared" ref="U107" si="562">SUM(J107:L107)</f>
        <v>1050</v>
      </c>
      <c r="V107" s="156">
        <f t="shared" ref="V107" si="563">SUM(M107:O107)</f>
        <v>1050</v>
      </c>
      <c r="W107" s="156">
        <f t="shared" ref="W107" si="564">SUM(P107:R107)</f>
        <v>1050</v>
      </c>
      <c r="X107" s="156"/>
      <c r="Y107" s="156">
        <f t="shared" ref="Y107" si="565">SUM(G107:R107)</f>
        <v>4200</v>
      </c>
      <c r="AB107" s="153">
        <f t="shared" ref="AB107:AM107" si="566">SUM(AB101,AB103,AB105)</f>
        <v>420</v>
      </c>
      <c r="AC107" s="153">
        <f t="shared" si="566"/>
        <v>420</v>
      </c>
      <c r="AD107" s="153">
        <f t="shared" si="566"/>
        <v>420</v>
      </c>
      <c r="AE107" s="153">
        <f t="shared" si="566"/>
        <v>420</v>
      </c>
      <c r="AF107" s="153">
        <f t="shared" si="566"/>
        <v>420</v>
      </c>
      <c r="AG107" s="153">
        <f t="shared" si="566"/>
        <v>420</v>
      </c>
      <c r="AH107" s="153">
        <f t="shared" si="566"/>
        <v>420</v>
      </c>
      <c r="AI107" s="153">
        <f t="shared" si="566"/>
        <v>420</v>
      </c>
      <c r="AJ107" s="153">
        <f t="shared" si="566"/>
        <v>420</v>
      </c>
      <c r="AK107" s="153">
        <f t="shared" si="566"/>
        <v>420</v>
      </c>
      <c r="AL107" s="153">
        <f t="shared" si="566"/>
        <v>420</v>
      </c>
      <c r="AM107" s="153">
        <f t="shared" si="566"/>
        <v>420</v>
      </c>
      <c r="AO107" s="156">
        <f t="shared" ref="AO107" si="567">SUM(AB107:AD107)</f>
        <v>1260</v>
      </c>
      <c r="AP107" s="156">
        <f t="shared" ref="AP107" si="568">SUM(AE107:AG107)</f>
        <v>1260</v>
      </c>
      <c r="AQ107" s="156">
        <f t="shared" ref="AQ107" si="569">SUM(AH107:AJ107)</f>
        <v>1260</v>
      </c>
      <c r="AR107" s="156">
        <f t="shared" ref="AR107" si="570">SUM(AK107:AM107)</f>
        <v>1260</v>
      </c>
      <c r="AS107" s="156"/>
      <c r="AT107" s="156">
        <f t="shared" ref="AT107" si="571">SUM(AB107:AM107)</f>
        <v>5040</v>
      </c>
      <c r="AW107" s="153">
        <f t="shared" ref="AW107:BH107" si="572">SUM(AW101,AW103,AW105)</f>
        <v>462</v>
      </c>
      <c r="AX107" s="153">
        <f t="shared" si="572"/>
        <v>462</v>
      </c>
      <c r="AY107" s="153">
        <f t="shared" si="572"/>
        <v>462</v>
      </c>
      <c r="AZ107" s="153">
        <f t="shared" si="572"/>
        <v>462</v>
      </c>
      <c r="BA107" s="153">
        <f t="shared" si="572"/>
        <v>462</v>
      </c>
      <c r="BB107" s="153">
        <f t="shared" si="572"/>
        <v>462</v>
      </c>
      <c r="BC107" s="153">
        <f t="shared" si="572"/>
        <v>462</v>
      </c>
      <c r="BD107" s="153">
        <f t="shared" si="572"/>
        <v>462</v>
      </c>
      <c r="BE107" s="153">
        <f t="shared" si="572"/>
        <v>462</v>
      </c>
      <c r="BF107" s="153">
        <f t="shared" si="572"/>
        <v>462</v>
      </c>
      <c r="BG107" s="153">
        <f t="shared" si="572"/>
        <v>462</v>
      </c>
      <c r="BH107" s="153">
        <f t="shared" si="572"/>
        <v>462</v>
      </c>
      <c r="BJ107" s="156">
        <f t="shared" ref="BJ107" si="573">SUM(AW107:AY107)</f>
        <v>1386</v>
      </c>
      <c r="BK107" s="156">
        <f t="shared" ref="BK107" si="574">SUM(AZ107:BB107)</f>
        <v>1386</v>
      </c>
      <c r="BL107" s="156">
        <f t="shared" ref="BL107" si="575">SUM(BC107:BE107)</f>
        <v>1386</v>
      </c>
      <c r="BM107" s="156">
        <f t="shared" ref="BM107" si="576">SUM(BF107:BH107)</f>
        <v>1386</v>
      </c>
      <c r="BN107" s="156"/>
      <c r="BO107" s="156">
        <f t="shared" ref="BO107" si="577">SUM(AW107:BH107)</f>
        <v>5544</v>
      </c>
    </row>
    <row r="108" spans="2:67" ht="18" customHeight="1" x14ac:dyDescent="0.25">
      <c r="B108" s="113"/>
      <c r="C108" s="113"/>
      <c r="D108" s="113"/>
      <c r="E108" s="113"/>
    </row>
    <row r="109" spans="2:67" ht="18" customHeight="1" x14ac:dyDescent="0.25">
      <c r="B109" s="113"/>
      <c r="C109" s="113"/>
      <c r="D109" s="113"/>
      <c r="E109" s="113"/>
    </row>
    <row r="110" spans="2:67" ht="18" customHeight="1" x14ac:dyDescent="0.25">
      <c r="B110" s="113"/>
      <c r="C110" s="151" t="s">
        <v>56</v>
      </c>
      <c r="D110" s="113"/>
      <c r="E110" s="113"/>
    </row>
    <row r="111" spans="2:67" ht="18" customHeight="1" x14ac:dyDescent="0.25">
      <c r="B111" s="113"/>
      <c r="C111" s="113" t="s">
        <v>60</v>
      </c>
      <c r="D111" s="113"/>
      <c r="E111" s="113"/>
      <c r="G111" s="157">
        <v>200</v>
      </c>
      <c r="H111" s="157">
        <v>200</v>
      </c>
      <c r="I111" s="157">
        <v>200</v>
      </c>
      <c r="J111" s="157">
        <v>200</v>
      </c>
      <c r="K111" s="157">
        <v>200</v>
      </c>
      <c r="L111" s="157">
        <v>200</v>
      </c>
      <c r="M111" s="157">
        <v>200</v>
      </c>
      <c r="N111" s="157">
        <v>200</v>
      </c>
      <c r="O111" s="157">
        <v>200</v>
      </c>
      <c r="P111" s="157">
        <v>200</v>
      </c>
      <c r="Q111" s="157">
        <v>200</v>
      </c>
      <c r="R111" s="157">
        <v>200</v>
      </c>
      <c r="AB111" s="158">
        <f>G111*(1+AB112)</f>
        <v>240</v>
      </c>
      <c r="AC111" s="158">
        <f t="shared" ref="AC111" si="578">H111*(1+AC112)</f>
        <v>240</v>
      </c>
      <c r="AD111" s="158">
        <f t="shared" ref="AD111" si="579">I111*(1+AD112)</f>
        <v>240</v>
      </c>
      <c r="AE111" s="158">
        <f t="shared" ref="AE111" si="580">J111*(1+AE112)</f>
        <v>240</v>
      </c>
      <c r="AF111" s="158">
        <f t="shared" ref="AF111" si="581">K111*(1+AF112)</f>
        <v>240</v>
      </c>
      <c r="AG111" s="158">
        <f t="shared" ref="AG111" si="582">L111*(1+AG112)</f>
        <v>240</v>
      </c>
      <c r="AH111" s="158">
        <f t="shared" ref="AH111" si="583">M111*(1+AH112)</f>
        <v>240</v>
      </c>
      <c r="AI111" s="158">
        <f t="shared" ref="AI111" si="584">N111*(1+AI112)</f>
        <v>240</v>
      </c>
      <c r="AJ111" s="158">
        <f t="shared" ref="AJ111" si="585">O111*(1+AJ112)</f>
        <v>240</v>
      </c>
      <c r="AK111" s="158">
        <f t="shared" ref="AK111" si="586">P111*(1+AK112)</f>
        <v>240</v>
      </c>
      <c r="AL111" s="158">
        <f t="shared" ref="AL111" si="587">Q111*(1+AL112)</f>
        <v>240</v>
      </c>
      <c r="AM111" s="158">
        <f t="shared" ref="AM111" si="588">R111*(1+AM112)</f>
        <v>240</v>
      </c>
      <c r="AW111" s="158">
        <f>AB111*(1+AW112)</f>
        <v>264</v>
      </c>
      <c r="AX111" s="158">
        <f t="shared" ref="AX111" si="589">AC111*(1+AX112)</f>
        <v>264</v>
      </c>
      <c r="AY111" s="158">
        <f t="shared" ref="AY111" si="590">AD111*(1+AY112)</f>
        <v>264</v>
      </c>
      <c r="AZ111" s="158">
        <f t="shared" ref="AZ111" si="591">AE111*(1+AZ112)</f>
        <v>264</v>
      </c>
      <c r="BA111" s="158">
        <f t="shared" ref="BA111" si="592">AF111*(1+BA112)</f>
        <v>264</v>
      </c>
      <c r="BB111" s="158">
        <f t="shared" ref="BB111" si="593">AG111*(1+BB112)</f>
        <v>264</v>
      </c>
      <c r="BC111" s="158">
        <f t="shared" ref="BC111" si="594">AH111*(1+BC112)</f>
        <v>264</v>
      </c>
      <c r="BD111" s="158">
        <f t="shared" ref="BD111" si="595">AI111*(1+BD112)</f>
        <v>264</v>
      </c>
      <c r="BE111" s="158">
        <f t="shared" ref="BE111" si="596">AJ111*(1+BE112)</f>
        <v>264</v>
      </c>
      <c r="BF111" s="158">
        <f t="shared" ref="BF111" si="597">AK111*(1+BF112)</f>
        <v>264</v>
      </c>
      <c r="BG111" s="158">
        <f t="shared" ref="BG111" si="598">AL111*(1+BG112)</f>
        <v>264</v>
      </c>
      <c r="BH111" s="158">
        <f t="shared" ref="BH111" si="599">AM111*(1+BH112)</f>
        <v>264</v>
      </c>
    </row>
    <row r="112" spans="2:67" ht="18" customHeight="1" x14ac:dyDescent="0.25">
      <c r="B112" s="113"/>
      <c r="C112" s="113"/>
      <c r="D112" s="113"/>
      <c r="E112" s="113"/>
      <c r="AB112" s="133">
        <v>0.2</v>
      </c>
      <c r="AC112" s="133">
        <v>0.2</v>
      </c>
      <c r="AD112" s="133">
        <v>0.2</v>
      </c>
      <c r="AE112" s="133">
        <v>0.2</v>
      </c>
      <c r="AF112" s="133">
        <v>0.2</v>
      </c>
      <c r="AG112" s="133">
        <v>0.2</v>
      </c>
      <c r="AH112" s="133">
        <v>0.2</v>
      </c>
      <c r="AI112" s="133">
        <v>0.2</v>
      </c>
      <c r="AJ112" s="133">
        <v>0.2</v>
      </c>
      <c r="AK112" s="133">
        <v>0.2</v>
      </c>
      <c r="AL112" s="133">
        <v>0.2</v>
      </c>
      <c r="AM112" s="133">
        <v>0.2</v>
      </c>
      <c r="AW112" s="133">
        <v>0.1</v>
      </c>
      <c r="AX112" s="133">
        <v>0.1</v>
      </c>
      <c r="AY112" s="133">
        <v>0.1</v>
      </c>
      <c r="AZ112" s="133">
        <v>0.1</v>
      </c>
      <c r="BA112" s="133">
        <v>0.1</v>
      </c>
      <c r="BB112" s="133">
        <v>0.1</v>
      </c>
      <c r="BC112" s="133">
        <v>0.1</v>
      </c>
      <c r="BD112" s="133">
        <v>0.1</v>
      </c>
      <c r="BE112" s="133">
        <v>0.1</v>
      </c>
      <c r="BF112" s="133">
        <v>0.1</v>
      </c>
      <c r="BG112" s="133">
        <v>0.1</v>
      </c>
      <c r="BH112" s="133">
        <v>0.1</v>
      </c>
    </row>
    <row r="113" spans="2:67" ht="18" customHeight="1" x14ac:dyDescent="0.25">
      <c r="B113" s="113"/>
      <c r="C113" s="113" t="s">
        <v>61</v>
      </c>
      <c r="D113" s="113"/>
      <c r="E113" s="113"/>
      <c r="G113" s="157">
        <v>0</v>
      </c>
      <c r="H113" s="157">
        <v>0</v>
      </c>
      <c r="I113" s="157">
        <v>0</v>
      </c>
      <c r="J113" s="157">
        <v>0</v>
      </c>
      <c r="K113" s="157">
        <v>0</v>
      </c>
      <c r="L113" s="157">
        <v>0</v>
      </c>
      <c r="M113" s="157">
        <v>0</v>
      </c>
      <c r="N113" s="157">
        <v>0</v>
      </c>
      <c r="O113" s="157">
        <v>0</v>
      </c>
      <c r="P113" s="157">
        <v>0</v>
      </c>
      <c r="Q113" s="157">
        <v>0</v>
      </c>
      <c r="R113" s="157">
        <v>0</v>
      </c>
      <c r="AB113" s="158">
        <f>G113*(1+AB114)</f>
        <v>0</v>
      </c>
      <c r="AC113" s="158">
        <f t="shared" ref="AC113" si="600">H113*(1+AC114)</f>
        <v>0</v>
      </c>
      <c r="AD113" s="158">
        <f t="shared" ref="AD113" si="601">I113*(1+AD114)</f>
        <v>0</v>
      </c>
      <c r="AE113" s="158">
        <f t="shared" ref="AE113" si="602">J113*(1+AE114)</f>
        <v>0</v>
      </c>
      <c r="AF113" s="158">
        <f t="shared" ref="AF113" si="603">K113*(1+AF114)</f>
        <v>0</v>
      </c>
      <c r="AG113" s="158">
        <f t="shared" ref="AG113" si="604">L113*(1+AG114)</f>
        <v>0</v>
      </c>
      <c r="AH113" s="158">
        <f t="shared" ref="AH113" si="605">M113*(1+AH114)</f>
        <v>0</v>
      </c>
      <c r="AI113" s="158">
        <f t="shared" ref="AI113" si="606">N113*(1+AI114)</f>
        <v>0</v>
      </c>
      <c r="AJ113" s="158">
        <f t="shared" ref="AJ113" si="607">O113*(1+AJ114)</f>
        <v>0</v>
      </c>
      <c r="AK113" s="158">
        <f t="shared" ref="AK113" si="608">P113*(1+AK114)</f>
        <v>0</v>
      </c>
      <c r="AL113" s="158">
        <f t="shared" ref="AL113" si="609">Q113*(1+AL114)</f>
        <v>0</v>
      </c>
      <c r="AM113" s="158">
        <f t="shared" ref="AM113" si="610">R113*(1+AM114)</f>
        <v>0</v>
      </c>
      <c r="AW113" s="158">
        <f>AB113*(1+AW114)</f>
        <v>0</v>
      </c>
      <c r="AX113" s="158">
        <f t="shared" ref="AX113" si="611">AC113*(1+AX114)</f>
        <v>0</v>
      </c>
      <c r="AY113" s="158">
        <f t="shared" ref="AY113" si="612">AD113*(1+AY114)</f>
        <v>0</v>
      </c>
      <c r="AZ113" s="158">
        <f t="shared" ref="AZ113" si="613">AE113*(1+AZ114)</f>
        <v>0</v>
      </c>
      <c r="BA113" s="158">
        <f t="shared" ref="BA113" si="614">AF113*(1+BA114)</f>
        <v>0</v>
      </c>
      <c r="BB113" s="158">
        <f t="shared" ref="BB113" si="615">AG113*(1+BB114)</f>
        <v>0</v>
      </c>
      <c r="BC113" s="158">
        <f t="shared" ref="BC113" si="616">AH113*(1+BC114)</f>
        <v>0</v>
      </c>
      <c r="BD113" s="158">
        <f t="shared" ref="BD113" si="617">AI113*(1+BD114)</f>
        <v>0</v>
      </c>
      <c r="BE113" s="158">
        <f t="shared" ref="BE113" si="618">AJ113*(1+BE114)</f>
        <v>0</v>
      </c>
      <c r="BF113" s="158">
        <f t="shared" ref="BF113" si="619">AK113*(1+BF114)</f>
        <v>0</v>
      </c>
      <c r="BG113" s="158">
        <f t="shared" ref="BG113" si="620">AL113*(1+BG114)</f>
        <v>0</v>
      </c>
      <c r="BH113" s="158">
        <f t="shared" ref="BH113" si="621">AM113*(1+BH114)</f>
        <v>0</v>
      </c>
    </row>
    <row r="114" spans="2:67" ht="18" customHeight="1" x14ac:dyDescent="0.25">
      <c r="B114" s="113"/>
      <c r="C114" s="113"/>
      <c r="D114" s="113"/>
      <c r="E114" s="113"/>
      <c r="AB114" s="133">
        <v>0.2</v>
      </c>
      <c r="AC114" s="133">
        <v>0.2</v>
      </c>
      <c r="AD114" s="133">
        <v>0.2</v>
      </c>
      <c r="AE114" s="133">
        <v>0.2</v>
      </c>
      <c r="AF114" s="133">
        <v>0.2</v>
      </c>
      <c r="AG114" s="133">
        <v>0.2</v>
      </c>
      <c r="AH114" s="133">
        <v>0.2</v>
      </c>
      <c r="AI114" s="133">
        <v>0.2</v>
      </c>
      <c r="AJ114" s="133">
        <v>0.2</v>
      </c>
      <c r="AK114" s="133">
        <v>0.2</v>
      </c>
      <c r="AL114" s="133">
        <v>0.2</v>
      </c>
      <c r="AM114" s="133">
        <v>0.2</v>
      </c>
      <c r="AW114" s="133">
        <v>0.1</v>
      </c>
      <c r="AX114" s="133">
        <v>0.1</v>
      </c>
      <c r="AY114" s="133">
        <v>0.1</v>
      </c>
      <c r="AZ114" s="133">
        <v>0.1</v>
      </c>
      <c r="BA114" s="133">
        <v>0.1</v>
      </c>
      <c r="BB114" s="133">
        <v>0.1</v>
      </c>
      <c r="BC114" s="133">
        <v>0.1</v>
      </c>
      <c r="BD114" s="133">
        <v>0.1</v>
      </c>
      <c r="BE114" s="133">
        <v>0.1</v>
      </c>
      <c r="BF114" s="133">
        <v>0.1</v>
      </c>
      <c r="BG114" s="133">
        <v>0.1</v>
      </c>
      <c r="BH114" s="133">
        <v>0.1</v>
      </c>
    </row>
    <row r="115" spans="2:67" ht="18" customHeight="1" x14ac:dyDescent="0.25">
      <c r="B115" s="113"/>
      <c r="C115" s="113" t="s">
        <v>62</v>
      </c>
      <c r="D115" s="113"/>
      <c r="E115" s="113"/>
      <c r="G115" s="157">
        <v>0</v>
      </c>
      <c r="H115" s="157">
        <v>0</v>
      </c>
      <c r="I115" s="157">
        <v>0</v>
      </c>
      <c r="J115" s="157">
        <v>0</v>
      </c>
      <c r="K115" s="157">
        <v>0</v>
      </c>
      <c r="L115" s="157">
        <v>0</v>
      </c>
      <c r="M115" s="157">
        <v>0</v>
      </c>
      <c r="N115" s="157">
        <v>0</v>
      </c>
      <c r="O115" s="157">
        <v>0</v>
      </c>
      <c r="P115" s="157">
        <v>0</v>
      </c>
      <c r="Q115" s="157">
        <v>0</v>
      </c>
      <c r="R115" s="157">
        <v>0</v>
      </c>
      <c r="AB115" s="158">
        <f>G115*(1+AB116)</f>
        <v>0</v>
      </c>
      <c r="AC115" s="158">
        <f t="shared" ref="AC115" si="622">H115*(1+AC116)</f>
        <v>0</v>
      </c>
      <c r="AD115" s="158">
        <f t="shared" ref="AD115" si="623">I115*(1+AD116)</f>
        <v>0</v>
      </c>
      <c r="AE115" s="158">
        <f t="shared" ref="AE115" si="624">J115*(1+AE116)</f>
        <v>0</v>
      </c>
      <c r="AF115" s="158">
        <f t="shared" ref="AF115" si="625">K115*(1+AF116)</f>
        <v>0</v>
      </c>
      <c r="AG115" s="158">
        <f t="shared" ref="AG115" si="626">L115*(1+AG116)</f>
        <v>0</v>
      </c>
      <c r="AH115" s="158">
        <f t="shared" ref="AH115" si="627">M115*(1+AH116)</f>
        <v>0</v>
      </c>
      <c r="AI115" s="158">
        <f t="shared" ref="AI115" si="628">N115*(1+AI116)</f>
        <v>0</v>
      </c>
      <c r="AJ115" s="158">
        <f t="shared" ref="AJ115" si="629">O115*(1+AJ116)</f>
        <v>0</v>
      </c>
      <c r="AK115" s="158">
        <f t="shared" ref="AK115" si="630">P115*(1+AK116)</f>
        <v>0</v>
      </c>
      <c r="AL115" s="158">
        <f t="shared" ref="AL115" si="631">Q115*(1+AL116)</f>
        <v>0</v>
      </c>
      <c r="AM115" s="158">
        <f t="shared" ref="AM115" si="632">R115*(1+AM116)</f>
        <v>0</v>
      </c>
      <c r="AW115" s="158">
        <f>AB115*(1+AW116)</f>
        <v>0</v>
      </c>
      <c r="AX115" s="158">
        <f t="shared" ref="AX115" si="633">AC115*(1+AX116)</f>
        <v>0</v>
      </c>
      <c r="AY115" s="158">
        <f t="shared" ref="AY115" si="634">AD115*(1+AY116)</f>
        <v>0</v>
      </c>
      <c r="AZ115" s="158">
        <f t="shared" ref="AZ115" si="635">AE115*(1+AZ116)</f>
        <v>0</v>
      </c>
      <c r="BA115" s="158">
        <f t="shared" ref="BA115" si="636">AF115*(1+BA116)</f>
        <v>0</v>
      </c>
      <c r="BB115" s="158">
        <f t="shared" ref="BB115" si="637">AG115*(1+BB116)</f>
        <v>0</v>
      </c>
      <c r="BC115" s="158">
        <f t="shared" ref="BC115" si="638">AH115*(1+BC116)</f>
        <v>0</v>
      </c>
      <c r="BD115" s="158">
        <f t="shared" ref="BD115" si="639">AI115*(1+BD116)</f>
        <v>0</v>
      </c>
      <c r="BE115" s="158">
        <f t="shared" ref="BE115" si="640">AJ115*(1+BE116)</f>
        <v>0</v>
      </c>
      <c r="BF115" s="158">
        <f t="shared" ref="BF115" si="641">AK115*(1+BF116)</f>
        <v>0</v>
      </c>
      <c r="BG115" s="158">
        <f t="shared" ref="BG115" si="642">AL115*(1+BG116)</f>
        <v>0</v>
      </c>
      <c r="BH115" s="158">
        <f t="shared" ref="BH115" si="643">AM115*(1+BH116)</f>
        <v>0</v>
      </c>
    </row>
    <row r="116" spans="2:67" ht="18" customHeight="1" x14ac:dyDescent="0.25">
      <c r="B116" s="113"/>
      <c r="C116" s="113"/>
      <c r="D116" s="113"/>
      <c r="E116" s="113"/>
      <c r="AB116" s="133">
        <v>0.2</v>
      </c>
      <c r="AC116" s="133">
        <v>0.2</v>
      </c>
      <c r="AD116" s="133">
        <v>0.2</v>
      </c>
      <c r="AE116" s="133">
        <v>0.2</v>
      </c>
      <c r="AF116" s="133">
        <v>0.2</v>
      </c>
      <c r="AG116" s="133">
        <v>0.2</v>
      </c>
      <c r="AH116" s="133">
        <v>0.2</v>
      </c>
      <c r="AI116" s="133">
        <v>0.2</v>
      </c>
      <c r="AJ116" s="133">
        <v>0.2</v>
      </c>
      <c r="AK116" s="133">
        <v>0.2</v>
      </c>
      <c r="AL116" s="133">
        <v>0.2</v>
      </c>
      <c r="AM116" s="133">
        <v>0.2</v>
      </c>
      <c r="AW116" s="133">
        <v>0.1</v>
      </c>
      <c r="AX116" s="133">
        <v>0.1</v>
      </c>
      <c r="AY116" s="133">
        <v>0.1</v>
      </c>
      <c r="AZ116" s="133">
        <v>0.1</v>
      </c>
      <c r="BA116" s="133">
        <v>0.1</v>
      </c>
      <c r="BB116" s="133">
        <v>0.1</v>
      </c>
      <c r="BC116" s="133">
        <v>0.1</v>
      </c>
      <c r="BD116" s="133">
        <v>0.1</v>
      </c>
      <c r="BE116" s="133">
        <v>0.1</v>
      </c>
      <c r="BF116" s="133">
        <v>0.1</v>
      </c>
      <c r="BG116" s="133">
        <v>0.1</v>
      </c>
      <c r="BH116" s="133">
        <v>0.1</v>
      </c>
    </row>
    <row r="117" spans="2:67" ht="18" customHeight="1" x14ac:dyDescent="0.25">
      <c r="B117" s="113"/>
      <c r="C117" s="113" t="s">
        <v>54</v>
      </c>
      <c r="D117" s="113"/>
      <c r="E117" s="113"/>
      <c r="G117" s="153">
        <f t="shared" ref="G117:R117" si="644">SUM(G111,G113,G115)</f>
        <v>200</v>
      </c>
      <c r="H117" s="153">
        <f t="shared" si="644"/>
        <v>200</v>
      </c>
      <c r="I117" s="153">
        <f t="shared" si="644"/>
        <v>200</v>
      </c>
      <c r="J117" s="153">
        <f t="shared" si="644"/>
        <v>200</v>
      </c>
      <c r="K117" s="153">
        <f t="shared" si="644"/>
        <v>200</v>
      </c>
      <c r="L117" s="153">
        <f t="shared" si="644"/>
        <v>200</v>
      </c>
      <c r="M117" s="153">
        <f t="shared" si="644"/>
        <v>200</v>
      </c>
      <c r="N117" s="153">
        <f t="shared" si="644"/>
        <v>200</v>
      </c>
      <c r="O117" s="153">
        <f t="shared" si="644"/>
        <v>200</v>
      </c>
      <c r="P117" s="153">
        <f t="shared" si="644"/>
        <v>200</v>
      </c>
      <c r="Q117" s="153">
        <f t="shared" si="644"/>
        <v>200</v>
      </c>
      <c r="R117" s="153">
        <f t="shared" si="644"/>
        <v>200</v>
      </c>
      <c r="T117" s="156">
        <f t="shared" ref="T117" si="645">SUM(G117:I117)</f>
        <v>600</v>
      </c>
      <c r="U117" s="156">
        <f t="shared" ref="U117" si="646">SUM(J117:L117)</f>
        <v>600</v>
      </c>
      <c r="V117" s="156">
        <f t="shared" ref="V117" si="647">SUM(M117:O117)</f>
        <v>600</v>
      </c>
      <c r="W117" s="156">
        <f t="shared" ref="W117" si="648">SUM(P117:R117)</f>
        <v>600</v>
      </c>
      <c r="X117" s="156"/>
      <c r="Y117" s="156">
        <f t="shared" ref="Y117" si="649">SUM(G117:R117)</f>
        <v>2400</v>
      </c>
      <c r="AB117" s="153">
        <f t="shared" ref="AB117:AM117" si="650">SUM(AB111,AB113,AB115)</f>
        <v>240</v>
      </c>
      <c r="AC117" s="153">
        <f t="shared" si="650"/>
        <v>240</v>
      </c>
      <c r="AD117" s="153">
        <f t="shared" si="650"/>
        <v>240</v>
      </c>
      <c r="AE117" s="153">
        <f t="shared" si="650"/>
        <v>240</v>
      </c>
      <c r="AF117" s="153">
        <f t="shared" si="650"/>
        <v>240</v>
      </c>
      <c r="AG117" s="153">
        <f t="shared" si="650"/>
        <v>240</v>
      </c>
      <c r="AH117" s="153">
        <f t="shared" si="650"/>
        <v>240</v>
      </c>
      <c r="AI117" s="153">
        <f t="shared" si="650"/>
        <v>240</v>
      </c>
      <c r="AJ117" s="153">
        <f t="shared" si="650"/>
        <v>240</v>
      </c>
      <c r="AK117" s="153">
        <f t="shared" si="650"/>
        <v>240</v>
      </c>
      <c r="AL117" s="153">
        <f t="shared" si="650"/>
        <v>240</v>
      </c>
      <c r="AM117" s="153">
        <f t="shared" si="650"/>
        <v>240</v>
      </c>
      <c r="AO117" s="156">
        <f t="shared" ref="AO117" si="651">SUM(AB117:AD117)</f>
        <v>720</v>
      </c>
      <c r="AP117" s="156">
        <f t="shared" ref="AP117" si="652">SUM(AE117:AG117)</f>
        <v>720</v>
      </c>
      <c r="AQ117" s="156">
        <f t="shared" ref="AQ117" si="653">SUM(AH117:AJ117)</f>
        <v>720</v>
      </c>
      <c r="AR117" s="156">
        <f t="shared" ref="AR117" si="654">SUM(AK117:AM117)</f>
        <v>720</v>
      </c>
      <c r="AS117" s="156"/>
      <c r="AT117" s="156">
        <f t="shared" ref="AT117" si="655">SUM(AB117:AM117)</f>
        <v>2880</v>
      </c>
      <c r="AW117" s="153">
        <f t="shared" ref="AW117:BH117" si="656">SUM(AW111,AW113,AW115)</f>
        <v>264</v>
      </c>
      <c r="AX117" s="153">
        <f t="shared" si="656"/>
        <v>264</v>
      </c>
      <c r="AY117" s="153">
        <f t="shared" si="656"/>
        <v>264</v>
      </c>
      <c r="AZ117" s="153">
        <f t="shared" si="656"/>
        <v>264</v>
      </c>
      <c r="BA117" s="153">
        <f t="shared" si="656"/>
        <v>264</v>
      </c>
      <c r="BB117" s="153">
        <f t="shared" si="656"/>
        <v>264</v>
      </c>
      <c r="BC117" s="153">
        <f t="shared" si="656"/>
        <v>264</v>
      </c>
      <c r="BD117" s="153">
        <f t="shared" si="656"/>
        <v>264</v>
      </c>
      <c r="BE117" s="153">
        <f t="shared" si="656"/>
        <v>264</v>
      </c>
      <c r="BF117" s="153">
        <f t="shared" si="656"/>
        <v>264</v>
      </c>
      <c r="BG117" s="153">
        <f t="shared" si="656"/>
        <v>264</v>
      </c>
      <c r="BH117" s="153">
        <f t="shared" si="656"/>
        <v>264</v>
      </c>
      <c r="BJ117" s="156">
        <f t="shared" ref="BJ117" si="657">SUM(AW117:AY117)</f>
        <v>792</v>
      </c>
      <c r="BK117" s="156">
        <f t="shared" ref="BK117" si="658">SUM(AZ117:BB117)</f>
        <v>792</v>
      </c>
      <c r="BL117" s="156">
        <f t="shared" ref="BL117" si="659">SUM(BC117:BE117)</f>
        <v>792</v>
      </c>
      <c r="BM117" s="156">
        <f t="shared" ref="BM117" si="660">SUM(BF117:BH117)</f>
        <v>792</v>
      </c>
      <c r="BN117" s="156"/>
      <c r="BO117" s="156">
        <f t="shared" ref="BO117" si="661">SUM(AW117:BH117)</f>
        <v>3168</v>
      </c>
    </row>
    <row r="118" spans="2:67" ht="18" customHeight="1" x14ac:dyDescent="0.25">
      <c r="B118" s="113"/>
      <c r="C118" s="113"/>
      <c r="D118" s="113"/>
      <c r="E118" s="113"/>
    </row>
    <row r="119" spans="2:67" ht="18" customHeight="1" x14ac:dyDescent="0.25">
      <c r="B119" s="113"/>
      <c r="C119" s="113"/>
      <c r="D119" s="113"/>
      <c r="E119" s="113"/>
    </row>
    <row r="120" spans="2:67" ht="18" customHeight="1" x14ac:dyDescent="0.25">
      <c r="B120" s="113"/>
      <c r="C120" s="151" t="s">
        <v>63</v>
      </c>
      <c r="D120" s="113"/>
      <c r="E120" s="113"/>
    </row>
    <row r="121" spans="2:67" ht="18" customHeight="1" x14ac:dyDescent="0.25">
      <c r="B121" s="113"/>
      <c r="C121" s="113" t="s">
        <v>54</v>
      </c>
      <c r="D121" s="113"/>
      <c r="E121" s="113"/>
      <c r="G121" s="157">
        <v>20</v>
      </c>
      <c r="H121" s="157">
        <v>20</v>
      </c>
      <c r="I121" s="157">
        <v>20</v>
      </c>
      <c r="J121" s="157">
        <v>20</v>
      </c>
      <c r="K121" s="157">
        <v>20</v>
      </c>
      <c r="L121" s="157">
        <v>20</v>
      </c>
      <c r="M121" s="157">
        <v>20</v>
      </c>
      <c r="N121" s="157">
        <v>20</v>
      </c>
      <c r="O121" s="157">
        <v>20</v>
      </c>
      <c r="P121" s="157">
        <v>20</v>
      </c>
      <c r="Q121" s="157">
        <v>20</v>
      </c>
      <c r="R121" s="157">
        <v>20</v>
      </c>
      <c r="T121" s="156">
        <f t="shared" ref="T121" si="662">SUM(G121:I121)</f>
        <v>60</v>
      </c>
      <c r="U121" s="156">
        <f t="shared" ref="U121" si="663">SUM(J121:L121)</f>
        <v>60</v>
      </c>
      <c r="V121" s="156">
        <f t="shared" ref="V121" si="664">SUM(M121:O121)</f>
        <v>60</v>
      </c>
      <c r="W121" s="156">
        <f t="shared" ref="W121" si="665">SUM(P121:R121)</f>
        <v>60</v>
      </c>
      <c r="X121" s="156"/>
      <c r="Y121" s="156">
        <f t="shared" ref="Y121" si="666">SUM(G121:R121)</f>
        <v>240</v>
      </c>
      <c r="AB121" s="158">
        <f>G121*(1+AB122)</f>
        <v>24</v>
      </c>
      <c r="AC121" s="158">
        <f t="shared" ref="AC121" si="667">H121*(1+AC122)</f>
        <v>24</v>
      </c>
      <c r="AD121" s="158">
        <f t="shared" ref="AD121" si="668">I121*(1+AD122)</f>
        <v>24</v>
      </c>
      <c r="AE121" s="158">
        <f t="shared" ref="AE121" si="669">J121*(1+AE122)</f>
        <v>24</v>
      </c>
      <c r="AF121" s="158">
        <f t="shared" ref="AF121" si="670">K121*(1+AF122)</f>
        <v>24</v>
      </c>
      <c r="AG121" s="158">
        <f t="shared" ref="AG121" si="671">L121*(1+AG122)</f>
        <v>24</v>
      </c>
      <c r="AH121" s="158">
        <f t="shared" ref="AH121" si="672">M121*(1+AH122)</f>
        <v>24</v>
      </c>
      <c r="AI121" s="158">
        <f t="shared" ref="AI121" si="673">N121*(1+AI122)</f>
        <v>24</v>
      </c>
      <c r="AJ121" s="158">
        <f t="shared" ref="AJ121" si="674">O121*(1+AJ122)</f>
        <v>24</v>
      </c>
      <c r="AK121" s="158">
        <f t="shared" ref="AK121" si="675">P121*(1+AK122)</f>
        <v>24</v>
      </c>
      <c r="AL121" s="158">
        <f t="shared" ref="AL121" si="676">Q121*(1+AL122)</f>
        <v>24</v>
      </c>
      <c r="AM121" s="158">
        <f t="shared" ref="AM121" si="677">R121*(1+AM122)</f>
        <v>24</v>
      </c>
      <c r="AW121" s="158">
        <f>AB121*(1+AW122)</f>
        <v>26.400000000000002</v>
      </c>
      <c r="AX121" s="158">
        <f t="shared" ref="AX121" si="678">AC121*(1+AX122)</f>
        <v>26.400000000000002</v>
      </c>
      <c r="AY121" s="158">
        <f t="shared" ref="AY121" si="679">AD121*(1+AY122)</f>
        <v>26.400000000000002</v>
      </c>
      <c r="AZ121" s="158">
        <f t="shared" ref="AZ121" si="680">AE121*(1+AZ122)</f>
        <v>26.400000000000002</v>
      </c>
      <c r="BA121" s="158">
        <f t="shared" ref="BA121" si="681">AF121*(1+BA122)</f>
        <v>26.400000000000002</v>
      </c>
      <c r="BB121" s="158">
        <f t="shared" ref="BB121" si="682">AG121*(1+BB122)</f>
        <v>26.400000000000002</v>
      </c>
      <c r="BC121" s="158">
        <f t="shared" ref="BC121" si="683">AH121*(1+BC122)</f>
        <v>26.400000000000002</v>
      </c>
      <c r="BD121" s="158">
        <f t="shared" ref="BD121" si="684">AI121*(1+BD122)</f>
        <v>26.400000000000002</v>
      </c>
      <c r="BE121" s="158">
        <f t="shared" ref="BE121" si="685">AJ121*(1+BE122)</f>
        <v>26.400000000000002</v>
      </c>
      <c r="BF121" s="158">
        <f t="shared" ref="BF121" si="686">AK121*(1+BF122)</f>
        <v>26.400000000000002</v>
      </c>
      <c r="BG121" s="158">
        <f t="shared" ref="BG121" si="687">AL121*(1+BG122)</f>
        <v>26.400000000000002</v>
      </c>
      <c r="BH121" s="158">
        <f t="shared" ref="BH121" si="688">AM121*(1+BH122)</f>
        <v>26.400000000000002</v>
      </c>
      <c r="BJ121" s="156">
        <f t="shared" ref="BJ121" si="689">SUM(AW121:AY121)</f>
        <v>79.2</v>
      </c>
      <c r="BK121" s="156">
        <f t="shared" ref="BK121" si="690">SUM(AZ121:BB121)</f>
        <v>79.2</v>
      </c>
      <c r="BL121" s="156">
        <f t="shared" ref="BL121" si="691">SUM(BC121:BE121)</f>
        <v>79.2</v>
      </c>
      <c r="BM121" s="156">
        <f t="shared" ref="BM121" si="692">SUM(BF121:BH121)</f>
        <v>79.2</v>
      </c>
      <c r="BN121" s="156"/>
      <c r="BO121" s="156">
        <f t="shared" ref="BO121" si="693">SUM(AW121:BH121)</f>
        <v>316.79999999999995</v>
      </c>
    </row>
    <row r="122" spans="2:67" ht="18" customHeight="1" x14ac:dyDescent="0.25">
      <c r="B122" s="113"/>
      <c r="C122" s="113"/>
      <c r="D122" s="113"/>
      <c r="E122" s="113"/>
      <c r="AB122" s="133">
        <v>0.2</v>
      </c>
      <c r="AC122" s="133">
        <v>0.2</v>
      </c>
      <c r="AD122" s="133">
        <v>0.2</v>
      </c>
      <c r="AE122" s="133">
        <v>0.2</v>
      </c>
      <c r="AF122" s="133">
        <v>0.2</v>
      </c>
      <c r="AG122" s="133">
        <v>0.2</v>
      </c>
      <c r="AH122" s="133">
        <v>0.2</v>
      </c>
      <c r="AI122" s="133">
        <v>0.2</v>
      </c>
      <c r="AJ122" s="133">
        <v>0.2</v>
      </c>
      <c r="AK122" s="133">
        <v>0.2</v>
      </c>
      <c r="AL122" s="133">
        <v>0.2</v>
      </c>
      <c r="AM122" s="133">
        <v>0.2</v>
      </c>
      <c r="AW122" s="133">
        <v>0.1</v>
      </c>
      <c r="AX122" s="133">
        <v>0.1</v>
      </c>
      <c r="AY122" s="133">
        <v>0.1</v>
      </c>
      <c r="AZ122" s="133">
        <v>0.1</v>
      </c>
      <c r="BA122" s="133">
        <v>0.1</v>
      </c>
      <c r="BB122" s="133">
        <v>0.1</v>
      </c>
      <c r="BC122" s="133">
        <v>0.1</v>
      </c>
      <c r="BD122" s="133">
        <v>0.1</v>
      </c>
      <c r="BE122" s="133">
        <v>0.1</v>
      </c>
      <c r="BF122" s="133">
        <v>0.1</v>
      </c>
      <c r="BG122" s="133">
        <v>0.1</v>
      </c>
      <c r="BH122" s="133">
        <v>0.1</v>
      </c>
    </row>
    <row r="123" spans="2:67" ht="18" customHeight="1" x14ac:dyDescent="0.25">
      <c r="B123" s="113"/>
      <c r="C123" s="113"/>
      <c r="D123" s="113"/>
      <c r="E123" s="113"/>
    </row>
    <row r="124" spans="2:67" ht="18" customHeight="1" x14ac:dyDescent="0.25">
      <c r="B124" s="113"/>
      <c r="C124" s="151" t="s">
        <v>64</v>
      </c>
      <c r="D124" s="113"/>
      <c r="E124" s="113"/>
    </row>
    <row r="125" spans="2:67" ht="18" customHeight="1" x14ac:dyDescent="0.25">
      <c r="B125" s="113"/>
      <c r="C125" s="113" t="s">
        <v>54</v>
      </c>
      <c r="D125" s="113"/>
      <c r="E125" s="113"/>
      <c r="G125" s="157">
        <v>100</v>
      </c>
      <c r="H125" s="157">
        <v>100</v>
      </c>
      <c r="I125" s="157">
        <v>100</v>
      </c>
      <c r="J125" s="157">
        <v>100</v>
      </c>
      <c r="K125" s="157">
        <v>100</v>
      </c>
      <c r="L125" s="157">
        <v>100</v>
      </c>
      <c r="M125" s="157">
        <v>100</v>
      </c>
      <c r="N125" s="157">
        <v>100</v>
      </c>
      <c r="O125" s="157">
        <v>100</v>
      </c>
      <c r="P125" s="157">
        <v>100</v>
      </c>
      <c r="Q125" s="157">
        <v>100</v>
      </c>
      <c r="R125" s="157">
        <v>100</v>
      </c>
      <c r="T125" s="156">
        <f t="shared" ref="T125" si="694">SUM(G125:I125)</f>
        <v>300</v>
      </c>
      <c r="U125" s="156">
        <f t="shared" ref="U125" si="695">SUM(J125:L125)</f>
        <v>300</v>
      </c>
      <c r="V125" s="156">
        <f t="shared" ref="V125" si="696">SUM(M125:O125)</f>
        <v>300</v>
      </c>
      <c r="W125" s="156">
        <f t="shared" ref="W125" si="697">SUM(P125:R125)</f>
        <v>300</v>
      </c>
      <c r="X125" s="156"/>
      <c r="Y125" s="156">
        <f t="shared" ref="Y125" si="698">SUM(G125:R125)</f>
        <v>1200</v>
      </c>
      <c r="AB125" s="158">
        <f>G125*(1+AB126)</f>
        <v>120</v>
      </c>
      <c r="AC125" s="158">
        <f t="shared" ref="AC125" si="699">H125*(1+AC126)</f>
        <v>120</v>
      </c>
      <c r="AD125" s="158">
        <f t="shared" ref="AD125" si="700">I125*(1+AD126)</f>
        <v>120</v>
      </c>
      <c r="AE125" s="158">
        <f t="shared" ref="AE125" si="701">J125*(1+AE126)</f>
        <v>120</v>
      </c>
      <c r="AF125" s="158">
        <f t="shared" ref="AF125" si="702">K125*(1+AF126)</f>
        <v>120</v>
      </c>
      <c r="AG125" s="158">
        <f t="shared" ref="AG125" si="703">L125*(1+AG126)</f>
        <v>120</v>
      </c>
      <c r="AH125" s="158">
        <f t="shared" ref="AH125" si="704">M125*(1+AH126)</f>
        <v>120</v>
      </c>
      <c r="AI125" s="158">
        <f t="shared" ref="AI125" si="705">N125*(1+AI126)</f>
        <v>120</v>
      </c>
      <c r="AJ125" s="158">
        <f t="shared" ref="AJ125" si="706">O125*(1+AJ126)</f>
        <v>120</v>
      </c>
      <c r="AK125" s="158">
        <f t="shared" ref="AK125" si="707">P125*(1+AK126)</f>
        <v>120</v>
      </c>
      <c r="AL125" s="158">
        <f t="shared" ref="AL125" si="708">Q125*(1+AL126)</f>
        <v>120</v>
      </c>
      <c r="AM125" s="158">
        <f t="shared" ref="AM125" si="709">R125*(1+AM126)</f>
        <v>120</v>
      </c>
      <c r="AW125" s="158">
        <f>AB125*(1+AW126)</f>
        <v>132</v>
      </c>
      <c r="AX125" s="158">
        <f t="shared" ref="AX125" si="710">AC125*(1+AX126)</f>
        <v>132</v>
      </c>
      <c r="AY125" s="158">
        <f t="shared" ref="AY125" si="711">AD125*(1+AY126)</f>
        <v>132</v>
      </c>
      <c r="AZ125" s="158">
        <f t="shared" ref="AZ125" si="712">AE125*(1+AZ126)</f>
        <v>132</v>
      </c>
      <c r="BA125" s="158">
        <f t="shared" ref="BA125" si="713">AF125*(1+BA126)</f>
        <v>132</v>
      </c>
      <c r="BB125" s="158">
        <f t="shared" ref="BB125" si="714">AG125*(1+BB126)</f>
        <v>132</v>
      </c>
      <c r="BC125" s="158">
        <f t="shared" ref="BC125" si="715">AH125*(1+BC126)</f>
        <v>132</v>
      </c>
      <c r="BD125" s="158">
        <f t="shared" ref="BD125" si="716">AI125*(1+BD126)</f>
        <v>132</v>
      </c>
      <c r="BE125" s="158">
        <f t="shared" ref="BE125" si="717">AJ125*(1+BE126)</f>
        <v>132</v>
      </c>
      <c r="BF125" s="158">
        <f t="shared" ref="BF125" si="718">AK125*(1+BF126)</f>
        <v>132</v>
      </c>
      <c r="BG125" s="158">
        <f t="shared" ref="BG125" si="719">AL125*(1+BG126)</f>
        <v>132</v>
      </c>
      <c r="BH125" s="158">
        <f t="shared" ref="BH125" si="720">AM125*(1+BH126)</f>
        <v>132</v>
      </c>
      <c r="BJ125" s="156">
        <f t="shared" ref="BJ125" si="721">SUM(AW125:AY125)</f>
        <v>396</v>
      </c>
      <c r="BK125" s="156">
        <f t="shared" ref="BK125" si="722">SUM(AZ125:BB125)</f>
        <v>396</v>
      </c>
      <c r="BL125" s="156">
        <f t="shared" ref="BL125" si="723">SUM(BC125:BE125)</f>
        <v>396</v>
      </c>
      <c r="BM125" s="156">
        <f t="shared" ref="BM125" si="724">SUM(BF125:BH125)</f>
        <v>396</v>
      </c>
      <c r="BN125" s="156"/>
      <c r="BO125" s="156">
        <f t="shared" ref="BO125" si="725">SUM(AW125:BH125)</f>
        <v>1584</v>
      </c>
    </row>
    <row r="126" spans="2:67" ht="18" customHeight="1" x14ac:dyDescent="0.25">
      <c r="B126" s="113"/>
      <c r="C126" s="113"/>
      <c r="D126" s="113"/>
      <c r="E126" s="113"/>
      <c r="AB126" s="133">
        <v>0.2</v>
      </c>
      <c r="AC126" s="133">
        <v>0.2</v>
      </c>
      <c r="AD126" s="133">
        <v>0.2</v>
      </c>
      <c r="AE126" s="133">
        <v>0.2</v>
      </c>
      <c r="AF126" s="133">
        <v>0.2</v>
      </c>
      <c r="AG126" s="133">
        <v>0.2</v>
      </c>
      <c r="AH126" s="133">
        <v>0.2</v>
      </c>
      <c r="AI126" s="133">
        <v>0.2</v>
      </c>
      <c r="AJ126" s="133">
        <v>0.2</v>
      </c>
      <c r="AK126" s="133">
        <v>0.2</v>
      </c>
      <c r="AL126" s="133">
        <v>0.2</v>
      </c>
      <c r="AM126" s="133">
        <v>0.2</v>
      </c>
      <c r="AW126" s="133">
        <v>0.1</v>
      </c>
      <c r="AX126" s="133">
        <v>0.1</v>
      </c>
      <c r="AY126" s="133">
        <v>0.1</v>
      </c>
      <c r="AZ126" s="133">
        <v>0.1</v>
      </c>
      <c r="BA126" s="133">
        <v>0.1</v>
      </c>
      <c r="BB126" s="133">
        <v>0.1</v>
      </c>
      <c r="BC126" s="133">
        <v>0.1</v>
      </c>
      <c r="BD126" s="133">
        <v>0.1</v>
      </c>
      <c r="BE126" s="133">
        <v>0.1</v>
      </c>
      <c r="BF126" s="133">
        <v>0.1</v>
      </c>
      <c r="BG126" s="133">
        <v>0.1</v>
      </c>
      <c r="BH126" s="133">
        <v>0.1</v>
      </c>
    </row>
    <row r="127" spans="2:67" ht="18" customHeight="1" x14ac:dyDescent="0.25">
      <c r="B127" s="113"/>
      <c r="C127" s="113"/>
      <c r="D127" s="113"/>
      <c r="E127" s="113"/>
    </row>
    <row r="128" spans="2:67" ht="18" customHeight="1" x14ac:dyDescent="0.25">
      <c r="B128" s="113"/>
      <c r="C128" s="151" t="s">
        <v>65</v>
      </c>
      <c r="D128" s="113"/>
      <c r="E128" s="113"/>
    </row>
    <row r="129" spans="2:67" ht="18" customHeight="1" x14ac:dyDescent="0.25">
      <c r="B129" s="113"/>
      <c r="C129" s="113" t="s">
        <v>54</v>
      </c>
      <c r="D129" s="113"/>
      <c r="E129" s="113"/>
      <c r="G129" s="157">
        <v>0</v>
      </c>
      <c r="H129" s="157">
        <v>0</v>
      </c>
      <c r="I129" s="157">
        <v>0</v>
      </c>
      <c r="J129" s="157">
        <v>0</v>
      </c>
      <c r="K129" s="157">
        <v>0</v>
      </c>
      <c r="L129" s="157">
        <v>0</v>
      </c>
      <c r="M129" s="157">
        <v>0</v>
      </c>
      <c r="N129" s="157">
        <v>0</v>
      </c>
      <c r="O129" s="157">
        <v>0</v>
      </c>
      <c r="P129" s="157">
        <v>0</v>
      </c>
      <c r="Q129" s="157">
        <v>0</v>
      </c>
      <c r="R129" s="157">
        <v>0</v>
      </c>
      <c r="T129" s="156">
        <f t="shared" ref="T129" si="726">SUM(G129:I129)</f>
        <v>0</v>
      </c>
      <c r="U129" s="156">
        <f t="shared" ref="U129" si="727">SUM(J129:L129)</f>
        <v>0</v>
      </c>
      <c r="V129" s="156">
        <f t="shared" ref="V129" si="728">SUM(M129:O129)</f>
        <v>0</v>
      </c>
      <c r="W129" s="156">
        <f t="shared" ref="W129" si="729">SUM(P129:R129)</f>
        <v>0</v>
      </c>
      <c r="X129" s="156"/>
      <c r="Y129" s="156">
        <f t="shared" ref="Y129" si="730">SUM(G129:R129)</f>
        <v>0</v>
      </c>
      <c r="AB129" s="158">
        <f>G129*(1+AB130)</f>
        <v>0</v>
      </c>
      <c r="AC129" s="158">
        <f t="shared" ref="AC129" si="731">H129*(1+AC130)</f>
        <v>0</v>
      </c>
      <c r="AD129" s="158">
        <f t="shared" ref="AD129" si="732">I129*(1+AD130)</f>
        <v>0</v>
      </c>
      <c r="AE129" s="158">
        <f t="shared" ref="AE129" si="733">J129*(1+AE130)</f>
        <v>0</v>
      </c>
      <c r="AF129" s="158">
        <f t="shared" ref="AF129" si="734">K129*(1+AF130)</f>
        <v>0</v>
      </c>
      <c r="AG129" s="158">
        <f t="shared" ref="AG129" si="735">L129*(1+AG130)</f>
        <v>0</v>
      </c>
      <c r="AH129" s="158">
        <f t="shared" ref="AH129" si="736">M129*(1+AH130)</f>
        <v>0</v>
      </c>
      <c r="AI129" s="158">
        <f t="shared" ref="AI129" si="737">N129*(1+AI130)</f>
        <v>0</v>
      </c>
      <c r="AJ129" s="158">
        <f t="shared" ref="AJ129" si="738">O129*(1+AJ130)</f>
        <v>0</v>
      </c>
      <c r="AK129" s="158">
        <f t="shared" ref="AK129" si="739">P129*(1+AK130)</f>
        <v>0</v>
      </c>
      <c r="AL129" s="158">
        <f t="shared" ref="AL129" si="740">Q129*(1+AL130)</f>
        <v>0</v>
      </c>
      <c r="AM129" s="158">
        <f t="shared" ref="AM129" si="741">R129*(1+AM130)</f>
        <v>0</v>
      </c>
      <c r="AW129" s="158">
        <f>AB129*(1+AW130)</f>
        <v>0</v>
      </c>
      <c r="AX129" s="158">
        <f t="shared" ref="AX129" si="742">AC129*(1+AX130)</f>
        <v>0</v>
      </c>
      <c r="AY129" s="158">
        <f t="shared" ref="AY129" si="743">AD129*(1+AY130)</f>
        <v>0</v>
      </c>
      <c r="AZ129" s="158">
        <f t="shared" ref="AZ129" si="744">AE129*(1+AZ130)</f>
        <v>0</v>
      </c>
      <c r="BA129" s="158">
        <f t="shared" ref="BA129" si="745">AF129*(1+BA130)</f>
        <v>0</v>
      </c>
      <c r="BB129" s="158">
        <f t="shared" ref="BB129" si="746">AG129*(1+BB130)</f>
        <v>0</v>
      </c>
      <c r="BC129" s="158">
        <f t="shared" ref="BC129" si="747">AH129*(1+BC130)</f>
        <v>0</v>
      </c>
      <c r="BD129" s="158">
        <f t="shared" ref="BD129" si="748">AI129*(1+BD130)</f>
        <v>0</v>
      </c>
      <c r="BE129" s="158">
        <f t="shared" ref="BE129" si="749">AJ129*(1+BE130)</f>
        <v>0</v>
      </c>
      <c r="BF129" s="158">
        <f t="shared" ref="BF129" si="750">AK129*(1+BF130)</f>
        <v>0</v>
      </c>
      <c r="BG129" s="158">
        <f t="shared" ref="BG129" si="751">AL129*(1+BG130)</f>
        <v>0</v>
      </c>
      <c r="BH129" s="158">
        <f t="shared" ref="BH129" si="752">AM129*(1+BH130)</f>
        <v>0</v>
      </c>
      <c r="BJ129" s="156">
        <f t="shared" ref="BJ129" si="753">SUM(AW129:AY129)</f>
        <v>0</v>
      </c>
      <c r="BK129" s="156">
        <f t="shared" ref="BK129" si="754">SUM(AZ129:BB129)</f>
        <v>0</v>
      </c>
      <c r="BL129" s="156">
        <f t="shared" ref="BL129" si="755">SUM(BC129:BE129)</f>
        <v>0</v>
      </c>
      <c r="BM129" s="156">
        <f t="shared" ref="BM129" si="756">SUM(BF129:BH129)</f>
        <v>0</v>
      </c>
      <c r="BN129" s="156"/>
      <c r="BO129" s="156">
        <f t="shared" ref="BO129" si="757">SUM(AW129:BH129)</f>
        <v>0</v>
      </c>
    </row>
    <row r="130" spans="2:67" ht="18" customHeight="1" x14ac:dyDescent="0.25">
      <c r="B130" s="113"/>
      <c r="C130" s="113"/>
      <c r="D130" s="113"/>
      <c r="E130" s="113"/>
      <c r="AB130" s="133">
        <v>0.2</v>
      </c>
      <c r="AC130" s="133">
        <v>0.2</v>
      </c>
      <c r="AD130" s="133">
        <v>0.2</v>
      </c>
      <c r="AE130" s="133">
        <v>0.2</v>
      </c>
      <c r="AF130" s="133">
        <v>0.2</v>
      </c>
      <c r="AG130" s="133">
        <v>0.2</v>
      </c>
      <c r="AH130" s="133">
        <v>0.2</v>
      </c>
      <c r="AI130" s="133">
        <v>0.2</v>
      </c>
      <c r="AJ130" s="133">
        <v>0.2</v>
      </c>
      <c r="AK130" s="133">
        <v>0.2</v>
      </c>
      <c r="AL130" s="133">
        <v>0.2</v>
      </c>
      <c r="AM130" s="133">
        <v>0.2</v>
      </c>
      <c r="AW130" s="133">
        <v>0.1</v>
      </c>
      <c r="AX130" s="133">
        <v>0.1</v>
      </c>
      <c r="AY130" s="133">
        <v>0.1</v>
      </c>
      <c r="AZ130" s="133">
        <v>0.1</v>
      </c>
      <c r="BA130" s="133">
        <v>0.1</v>
      </c>
      <c r="BB130" s="133">
        <v>0.1</v>
      </c>
      <c r="BC130" s="133">
        <v>0.1</v>
      </c>
      <c r="BD130" s="133">
        <v>0.1</v>
      </c>
      <c r="BE130" s="133">
        <v>0.1</v>
      </c>
      <c r="BF130" s="133">
        <v>0.1</v>
      </c>
      <c r="BG130" s="133">
        <v>0.1</v>
      </c>
      <c r="BH130" s="133">
        <v>0.1</v>
      </c>
    </row>
    <row r="131" spans="2:67" ht="18" customHeight="1" x14ac:dyDescent="0.25">
      <c r="B131" s="113"/>
      <c r="C131" s="113"/>
      <c r="D131" s="113"/>
      <c r="E131" s="113"/>
    </row>
    <row r="132" spans="2:67" ht="18" customHeight="1" x14ac:dyDescent="0.25">
      <c r="B132" s="113"/>
      <c r="C132" s="151" t="s">
        <v>66</v>
      </c>
      <c r="D132" s="113"/>
      <c r="E132" s="113"/>
    </row>
    <row r="133" spans="2:67" ht="18" customHeight="1" x14ac:dyDescent="0.25">
      <c r="B133" s="113"/>
      <c r="C133" s="113" t="s">
        <v>54</v>
      </c>
      <c r="D133" s="113"/>
      <c r="E133" s="113"/>
      <c r="G133" s="157">
        <v>0</v>
      </c>
      <c r="H133" s="157">
        <v>0</v>
      </c>
      <c r="I133" s="157">
        <v>0</v>
      </c>
      <c r="J133" s="157">
        <v>0</v>
      </c>
      <c r="K133" s="157">
        <v>0</v>
      </c>
      <c r="L133" s="157">
        <v>0</v>
      </c>
      <c r="M133" s="157">
        <v>0</v>
      </c>
      <c r="N133" s="157">
        <v>0</v>
      </c>
      <c r="O133" s="157">
        <v>0</v>
      </c>
      <c r="P133" s="157">
        <v>0</v>
      </c>
      <c r="Q133" s="157">
        <v>0</v>
      </c>
      <c r="R133" s="157">
        <v>0</v>
      </c>
      <c r="T133" s="156">
        <f t="shared" ref="T133" si="758">SUM(G133:I133)</f>
        <v>0</v>
      </c>
      <c r="U133" s="156">
        <f t="shared" ref="U133" si="759">SUM(J133:L133)</f>
        <v>0</v>
      </c>
      <c r="V133" s="156">
        <f t="shared" ref="V133" si="760">SUM(M133:O133)</f>
        <v>0</v>
      </c>
      <c r="W133" s="156">
        <f t="shared" ref="W133" si="761">SUM(P133:R133)</f>
        <v>0</v>
      </c>
      <c r="X133" s="156"/>
      <c r="Y133" s="156">
        <f t="shared" ref="Y133" si="762">SUM(G133:R133)</f>
        <v>0</v>
      </c>
      <c r="AB133" s="158">
        <f>G133*(1+AB134)</f>
        <v>0</v>
      </c>
      <c r="AC133" s="158">
        <f t="shared" ref="AC133" si="763">H133*(1+AC134)</f>
        <v>0</v>
      </c>
      <c r="AD133" s="158">
        <f t="shared" ref="AD133" si="764">I133*(1+AD134)</f>
        <v>0</v>
      </c>
      <c r="AE133" s="158">
        <f t="shared" ref="AE133" si="765">J133*(1+AE134)</f>
        <v>0</v>
      </c>
      <c r="AF133" s="158">
        <f t="shared" ref="AF133" si="766">K133*(1+AF134)</f>
        <v>0</v>
      </c>
      <c r="AG133" s="158">
        <f t="shared" ref="AG133" si="767">L133*(1+AG134)</f>
        <v>0</v>
      </c>
      <c r="AH133" s="158">
        <f t="shared" ref="AH133" si="768">M133*(1+AH134)</f>
        <v>0</v>
      </c>
      <c r="AI133" s="158">
        <f t="shared" ref="AI133" si="769">N133*(1+AI134)</f>
        <v>0</v>
      </c>
      <c r="AJ133" s="158">
        <f t="shared" ref="AJ133" si="770">O133*(1+AJ134)</f>
        <v>0</v>
      </c>
      <c r="AK133" s="158">
        <f t="shared" ref="AK133" si="771">P133*(1+AK134)</f>
        <v>0</v>
      </c>
      <c r="AL133" s="158">
        <f t="shared" ref="AL133" si="772">Q133*(1+AL134)</f>
        <v>0</v>
      </c>
      <c r="AM133" s="158">
        <f t="shared" ref="AM133" si="773">R133*(1+AM134)</f>
        <v>0</v>
      </c>
      <c r="AW133" s="158">
        <f>AB133*(1+AW134)</f>
        <v>0</v>
      </c>
      <c r="AX133" s="158">
        <f t="shared" ref="AX133" si="774">AC133*(1+AX134)</f>
        <v>0</v>
      </c>
      <c r="AY133" s="158">
        <f t="shared" ref="AY133" si="775">AD133*(1+AY134)</f>
        <v>0</v>
      </c>
      <c r="AZ133" s="158">
        <f t="shared" ref="AZ133" si="776">AE133*(1+AZ134)</f>
        <v>0</v>
      </c>
      <c r="BA133" s="158">
        <f t="shared" ref="BA133" si="777">AF133*(1+BA134)</f>
        <v>0</v>
      </c>
      <c r="BB133" s="158">
        <f t="shared" ref="BB133" si="778">AG133*(1+BB134)</f>
        <v>0</v>
      </c>
      <c r="BC133" s="158">
        <f t="shared" ref="BC133" si="779">AH133*(1+BC134)</f>
        <v>0</v>
      </c>
      <c r="BD133" s="158">
        <f t="shared" ref="BD133" si="780">AI133*(1+BD134)</f>
        <v>0</v>
      </c>
      <c r="BE133" s="158">
        <f t="shared" ref="BE133" si="781">AJ133*(1+BE134)</f>
        <v>0</v>
      </c>
      <c r="BF133" s="158">
        <f t="shared" ref="BF133" si="782">AK133*(1+BF134)</f>
        <v>0</v>
      </c>
      <c r="BG133" s="158">
        <f t="shared" ref="BG133" si="783">AL133*(1+BG134)</f>
        <v>0</v>
      </c>
      <c r="BH133" s="158">
        <f t="shared" ref="BH133" si="784">AM133*(1+BH134)</f>
        <v>0</v>
      </c>
      <c r="BJ133" s="156">
        <f t="shared" ref="BJ133" si="785">SUM(AW133:AY133)</f>
        <v>0</v>
      </c>
      <c r="BK133" s="156">
        <f t="shared" ref="BK133" si="786">SUM(AZ133:BB133)</f>
        <v>0</v>
      </c>
      <c r="BL133" s="156">
        <f t="shared" ref="BL133" si="787">SUM(BC133:BE133)</f>
        <v>0</v>
      </c>
      <c r="BM133" s="156">
        <f t="shared" ref="BM133" si="788">SUM(BF133:BH133)</f>
        <v>0</v>
      </c>
      <c r="BN133" s="156"/>
      <c r="BO133" s="156">
        <f t="shared" ref="BO133" si="789">SUM(AW133:BH133)</f>
        <v>0</v>
      </c>
    </row>
    <row r="134" spans="2:67" ht="18" customHeight="1" x14ac:dyDescent="0.25">
      <c r="B134" s="113"/>
      <c r="C134" s="113"/>
      <c r="D134" s="113"/>
      <c r="E134" s="113"/>
      <c r="AB134" s="133">
        <v>0.2</v>
      </c>
      <c r="AC134" s="133">
        <v>0.2</v>
      </c>
      <c r="AD134" s="133">
        <v>0.2</v>
      </c>
      <c r="AE134" s="133">
        <v>0.2</v>
      </c>
      <c r="AF134" s="133">
        <v>0.2</v>
      </c>
      <c r="AG134" s="133">
        <v>0.2</v>
      </c>
      <c r="AH134" s="133">
        <v>0.2</v>
      </c>
      <c r="AI134" s="133">
        <v>0.2</v>
      </c>
      <c r="AJ134" s="133">
        <v>0.2</v>
      </c>
      <c r="AK134" s="133">
        <v>0.2</v>
      </c>
      <c r="AL134" s="133">
        <v>0.2</v>
      </c>
      <c r="AM134" s="133">
        <v>0.2</v>
      </c>
      <c r="AW134" s="133">
        <v>0.1</v>
      </c>
      <c r="AX134" s="133">
        <v>0.1</v>
      </c>
      <c r="AY134" s="133">
        <v>0.1</v>
      </c>
      <c r="AZ134" s="133">
        <v>0.1</v>
      </c>
      <c r="BA134" s="133">
        <v>0.1</v>
      </c>
      <c r="BB134" s="133">
        <v>0.1</v>
      </c>
      <c r="BC134" s="133">
        <v>0.1</v>
      </c>
      <c r="BD134" s="133">
        <v>0.1</v>
      </c>
      <c r="BE134" s="133">
        <v>0.1</v>
      </c>
      <c r="BF134" s="133">
        <v>0.1</v>
      </c>
      <c r="BG134" s="133">
        <v>0.1</v>
      </c>
      <c r="BH134" s="133">
        <v>0.1</v>
      </c>
    </row>
    <row r="135" spans="2:67" ht="18" customHeight="1" x14ac:dyDescent="0.25">
      <c r="B135" s="113"/>
      <c r="C135" s="113"/>
      <c r="D135" s="113"/>
      <c r="E135" s="113"/>
    </row>
    <row r="136" spans="2:67" ht="18" customHeight="1" x14ac:dyDescent="0.25">
      <c r="B136" s="113"/>
      <c r="C136" s="113" t="s">
        <v>67</v>
      </c>
      <c r="D136" s="113"/>
      <c r="E136" s="113"/>
      <c r="G136" s="153">
        <f>SUM(G87,G97,G107,G117,G121,G125,G129,G133)</f>
        <v>1389.875</v>
      </c>
      <c r="H136" s="153">
        <f t="shared" ref="H136:R136" si="790">SUM(H87,H97,H107,H117,H121,H125,H129,H133)</f>
        <v>1389.875</v>
      </c>
      <c r="I136" s="153">
        <f t="shared" si="790"/>
        <v>1389.875</v>
      </c>
      <c r="J136" s="153">
        <f t="shared" si="790"/>
        <v>1389.875</v>
      </c>
      <c r="K136" s="153">
        <f t="shared" si="790"/>
        <v>1389.875</v>
      </c>
      <c r="L136" s="153">
        <f t="shared" si="790"/>
        <v>1389.875</v>
      </c>
      <c r="M136" s="153">
        <f t="shared" si="790"/>
        <v>1392.48125</v>
      </c>
      <c r="N136" s="153">
        <f t="shared" si="790"/>
        <v>1392.48125</v>
      </c>
      <c r="O136" s="153">
        <f t="shared" si="790"/>
        <v>1392.48125</v>
      </c>
      <c r="P136" s="153">
        <f t="shared" si="790"/>
        <v>1392.48125</v>
      </c>
      <c r="Q136" s="153">
        <f t="shared" si="790"/>
        <v>1392.48125</v>
      </c>
      <c r="R136" s="153">
        <f t="shared" si="790"/>
        <v>1392.48125</v>
      </c>
      <c r="T136" s="156">
        <f t="shared" ref="T136" si="791">SUM(G136:I136)</f>
        <v>4169.625</v>
      </c>
      <c r="U136" s="156">
        <f t="shared" ref="U136" si="792">SUM(J136:L136)</f>
        <v>4169.625</v>
      </c>
      <c r="V136" s="156">
        <f t="shared" ref="V136" si="793">SUM(M136:O136)</f>
        <v>4177.4437500000004</v>
      </c>
      <c r="W136" s="156">
        <f t="shared" ref="W136" si="794">SUM(P136:R136)</f>
        <v>4177.4437500000004</v>
      </c>
      <c r="X136" s="156"/>
      <c r="Y136" s="156">
        <f t="shared" ref="Y136" si="795">SUM(G136:R136)</f>
        <v>16694.137500000004</v>
      </c>
      <c r="AB136" s="153">
        <f>SUM(AB87,AB97,AB107,AB117,AB121,AB125,AB129,AB133)</f>
        <v>1704.8062500000001</v>
      </c>
      <c r="AC136" s="153">
        <f t="shared" ref="AC136:AM136" si="796">SUM(AC87,AC97,AC107,AC117,AC121,AC125,AC129,AC133)</f>
        <v>1704.8062500000001</v>
      </c>
      <c r="AD136" s="153">
        <f t="shared" si="796"/>
        <v>1704.8062500000001</v>
      </c>
      <c r="AE136" s="153">
        <f t="shared" si="796"/>
        <v>1704.8062500000001</v>
      </c>
      <c r="AF136" s="153">
        <f t="shared" si="796"/>
        <v>1704.8062500000001</v>
      </c>
      <c r="AG136" s="153">
        <f t="shared" si="796"/>
        <v>1704.8062500000001</v>
      </c>
      <c r="AH136" s="153">
        <f t="shared" si="796"/>
        <v>1708.3404375</v>
      </c>
      <c r="AI136" s="153">
        <f t="shared" si="796"/>
        <v>1708.3404375</v>
      </c>
      <c r="AJ136" s="153">
        <f t="shared" si="796"/>
        <v>1708.3404375</v>
      </c>
      <c r="AK136" s="153">
        <f t="shared" si="796"/>
        <v>1708.3404375</v>
      </c>
      <c r="AL136" s="153">
        <f t="shared" si="796"/>
        <v>1708.3404375</v>
      </c>
      <c r="AM136" s="153">
        <f t="shared" si="796"/>
        <v>1708.3404375</v>
      </c>
      <c r="AO136" s="156">
        <f t="shared" ref="AO136" si="797">SUM(AB136:AD136)</f>
        <v>5114.4187500000007</v>
      </c>
      <c r="AP136" s="156">
        <f t="shared" ref="AP136" si="798">SUM(AE136:AG136)</f>
        <v>5114.4187500000007</v>
      </c>
      <c r="AQ136" s="156">
        <f t="shared" ref="AQ136" si="799">SUM(AH136:AJ136)</f>
        <v>5125.0213125</v>
      </c>
      <c r="AR136" s="156">
        <f t="shared" ref="AR136" si="800">SUM(AK136:AM136)</f>
        <v>5125.0213125</v>
      </c>
      <c r="AS136" s="156"/>
      <c r="AT136" s="156">
        <f t="shared" ref="AT136" si="801">SUM(AB136:AM136)</f>
        <v>20478.880124999996</v>
      </c>
      <c r="AW136" s="153">
        <f>SUM(AW87,AW97,AW107,AW117,AW121,AW125,AW129,AW133)</f>
        <v>1905.9151875000002</v>
      </c>
      <c r="AX136" s="153">
        <f t="shared" ref="AX136:BH136" si="802">SUM(AX87,AX97,AX107,AX117,AX121,AX125,AX129,AX133)</f>
        <v>1905.9151875000002</v>
      </c>
      <c r="AY136" s="153">
        <f t="shared" si="802"/>
        <v>1905.9151875000002</v>
      </c>
      <c r="AZ136" s="153">
        <f t="shared" si="802"/>
        <v>1905.9151875000002</v>
      </c>
      <c r="BA136" s="153">
        <f t="shared" si="802"/>
        <v>1905.9151875000002</v>
      </c>
      <c r="BB136" s="153">
        <f t="shared" si="802"/>
        <v>1905.9151875000002</v>
      </c>
      <c r="BC136" s="153">
        <f t="shared" si="802"/>
        <v>1910.4306431250002</v>
      </c>
      <c r="BD136" s="153">
        <f t="shared" si="802"/>
        <v>1910.4306431250002</v>
      </c>
      <c r="BE136" s="153">
        <f t="shared" si="802"/>
        <v>1910.4306431250002</v>
      </c>
      <c r="BF136" s="153">
        <f t="shared" si="802"/>
        <v>1910.4306431250002</v>
      </c>
      <c r="BG136" s="153">
        <f t="shared" si="802"/>
        <v>1910.4306431250002</v>
      </c>
      <c r="BH136" s="153">
        <f t="shared" si="802"/>
        <v>1910.4306431250002</v>
      </c>
      <c r="BJ136" s="156">
        <f t="shared" ref="BJ136" si="803">SUM(AW136:AY136)</f>
        <v>5717.7455625000002</v>
      </c>
      <c r="BK136" s="156">
        <f t="shared" ref="BK136" si="804">SUM(AZ136:BB136)</f>
        <v>5717.7455625000002</v>
      </c>
      <c r="BL136" s="156">
        <f t="shared" ref="BL136" si="805">SUM(BC136:BE136)</f>
        <v>5731.2919293750001</v>
      </c>
      <c r="BM136" s="156">
        <f t="shared" ref="BM136" si="806">SUM(BF136:BH136)</f>
        <v>5731.2919293750001</v>
      </c>
      <c r="BN136" s="156"/>
      <c r="BO136" s="156">
        <f t="shared" ref="BO136" si="807">SUM(AW136:BH136)</f>
        <v>22898.074983750004</v>
      </c>
    </row>
    <row r="137" spans="2:67" ht="18" customHeight="1" x14ac:dyDescent="0.25">
      <c r="B137" s="113"/>
      <c r="C137" s="113"/>
      <c r="D137" s="113"/>
      <c r="E137" s="113"/>
    </row>
    <row r="138" spans="2:67" ht="18" customHeight="1" x14ac:dyDescent="0.25">
      <c r="B138" s="113"/>
      <c r="C138" s="113"/>
      <c r="D138" s="113"/>
      <c r="E138" s="113"/>
    </row>
    <row r="139" spans="2:67" ht="18" customHeight="1" x14ac:dyDescent="0.25">
      <c r="B139" s="113" t="str">
        <f>$D$24</f>
        <v>April Forecast</v>
      </c>
      <c r="D139" s="113"/>
      <c r="E139" s="113"/>
      <c r="G139" s="147"/>
      <c r="H139" s="147"/>
      <c r="I139" s="147"/>
      <c r="J139" s="147"/>
      <c r="K139" s="147"/>
      <c r="L139" s="147"/>
      <c r="M139" s="147"/>
      <c r="N139" s="147"/>
      <c r="O139" s="147"/>
      <c r="P139" s="147"/>
      <c r="Q139" s="147"/>
      <c r="R139" s="147"/>
      <c r="S139" s="147"/>
      <c r="T139" s="147"/>
      <c r="U139" s="147"/>
      <c r="V139" s="147"/>
      <c r="W139" s="147"/>
      <c r="X139" s="147"/>
      <c r="Y139" s="147"/>
    </row>
    <row r="140" spans="2:67" ht="18" customHeight="1" x14ac:dyDescent="0.25">
      <c r="B140" s="113"/>
      <c r="C140" s="151" t="s">
        <v>39</v>
      </c>
      <c r="D140" s="113"/>
      <c r="E140" s="113"/>
    </row>
    <row r="141" spans="2:67" ht="18" customHeight="1" x14ac:dyDescent="0.25">
      <c r="B141" s="113"/>
      <c r="C141" s="113" t="s">
        <v>40</v>
      </c>
      <c r="D141" s="113"/>
      <c r="E141" s="113"/>
    </row>
    <row r="142" spans="2:67" ht="18" customHeight="1" x14ac:dyDescent="0.25">
      <c r="B142" s="113"/>
      <c r="C142" s="113"/>
      <c r="D142" s="113" t="s">
        <v>41</v>
      </c>
      <c r="E142" s="113"/>
      <c r="G142" s="119">
        <v>1</v>
      </c>
      <c r="H142" s="119">
        <v>1</v>
      </c>
      <c r="I142" s="119">
        <v>1</v>
      </c>
      <c r="J142" s="119">
        <v>1</v>
      </c>
      <c r="K142" s="119">
        <v>1</v>
      </c>
      <c r="L142" s="119">
        <v>1</v>
      </c>
      <c r="M142" s="119">
        <v>1</v>
      </c>
      <c r="N142" s="119">
        <v>1</v>
      </c>
      <c r="O142" s="119">
        <v>1</v>
      </c>
      <c r="P142" s="119">
        <v>1</v>
      </c>
      <c r="Q142" s="119">
        <v>1</v>
      </c>
      <c r="R142" s="119">
        <v>1</v>
      </c>
      <c r="AB142" s="119">
        <v>1</v>
      </c>
      <c r="AC142" s="119">
        <v>1</v>
      </c>
      <c r="AD142" s="119">
        <v>1</v>
      </c>
      <c r="AE142" s="119">
        <v>1</v>
      </c>
      <c r="AF142" s="119">
        <v>1</v>
      </c>
      <c r="AG142" s="119">
        <v>1</v>
      </c>
      <c r="AH142" s="119">
        <v>1</v>
      </c>
      <c r="AI142" s="119">
        <v>1</v>
      </c>
      <c r="AJ142" s="119">
        <v>1</v>
      </c>
      <c r="AK142" s="119">
        <v>1</v>
      </c>
      <c r="AL142" s="119">
        <v>1</v>
      </c>
      <c r="AM142" s="119">
        <v>1</v>
      </c>
      <c r="AW142" s="119">
        <v>1</v>
      </c>
      <c r="AX142" s="119">
        <v>1</v>
      </c>
      <c r="AY142" s="119">
        <v>1</v>
      </c>
      <c r="AZ142" s="119">
        <v>1</v>
      </c>
      <c r="BA142" s="119">
        <v>1</v>
      </c>
      <c r="BB142" s="119">
        <v>1</v>
      </c>
      <c r="BC142" s="119">
        <v>1</v>
      </c>
      <c r="BD142" s="119">
        <v>1</v>
      </c>
      <c r="BE142" s="119">
        <v>1</v>
      </c>
      <c r="BF142" s="119">
        <v>1</v>
      </c>
      <c r="BG142" s="119">
        <v>1</v>
      </c>
      <c r="BH142" s="119">
        <v>1</v>
      </c>
    </row>
    <row r="143" spans="2:67" ht="18" customHeight="1" x14ac:dyDescent="0.25">
      <c r="B143" s="113"/>
      <c r="C143" s="113"/>
      <c r="D143" s="113"/>
      <c r="E143" s="113"/>
    </row>
    <row r="144" spans="2:67" ht="18" customHeight="1" x14ac:dyDescent="0.25">
      <c r="B144" s="113"/>
      <c r="C144" s="113"/>
      <c r="D144" s="113" t="s">
        <v>43</v>
      </c>
      <c r="E144" s="113"/>
      <c r="G144" s="152">
        <f>225/12</f>
        <v>18.75</v>
      </c>
      <c r="H144" s="153">
        <f>G144*(1+H145)</f>
        <v>18.75</v>
      </c>
      <c r="I144" s="153">
        <f t="shared" ref="I144" si="808">H144*(1+I145)</f>
        <v>18.75</v>
      </c>
      <c r="J144" s="153">
        <f t="shared" ref="J144" si="809">I144*(1+J145)</f>
        <v>18.75</v>
      </c>
      <c r="K144" s="153">
        <f t="shared" ref="K144" si="810">J144*(1+K145)</f>
        <v>18.75</v>
      </c>
      <c r="L144" s="153">
        <f t="shared" ref="L144" si="811">K144*(1+L145)</f>
        <v>18.75</v>
      </c>
      <c r="M144" s="153">
        <f t="shared" ref="M144" si="812">L144*(1+M145)</f>
        <v>19.3125</v>
      </c>
      <c r="N144" s="153">
        <f t="shared" ref="N144" si="813">M144*(1+N145)</f>
        <v>19.3125</v>
      </c>
      <c r="O144" s="153">
        <f t="shared" ref="O144" si="814">N144*(1+O145)</f>
        <v>19.3125</v>
      </c>
      <c r="P144" s="153">
        <f t="shared" ref="P144" si="815">O144*(1+P145)</f>
        <v>19.3125</v>
      </c>
      <c r="Q144" s="153">
        <f t="shared" ref="Q144" si="816">P144*(1+Q145)</f>
        <v>19.3125</v>
      </c>
      <c r="R144" s="153">
        <f t="shared" ref="R144" si="817">Q144*(1+R145)</f>
        <v>19.3125</v>
      </c>
      <c r="AB144" s="154">
        <f>R144*(1+AB145)</f>
        <v>19.3125</v>
      </c>
      <c r="AC144" s="153">
        <f>AB144*(1+AC145)</f>
        <v>19.3125</v>
      </c>
      <c r="AD144" s="153">
        <f t="shared" ref="AD144" si="818">AC144*(1+AD145)</f>
        <v>19.3125</v>
      </c>
      <c r="AE144" s="153">
        <f t="shared" ref="AE144" si="819">AD144*(1+AE145)</f>
        <v>19.3125</v>
      </c>
      <c r="AF144" s="153">
        <f t="shared" ref="AF144" si="820">AE144*(1+AF145)</f>
        <v>19.3125</v>
      </c>
      <c r="AG144" s="153">
        <f t="shared" ref="AG144" si="821">AF144*(1+AG145)</f>
        <v>19.3125</v>
      </c>
      <c r="AH144" s="153">
        <f t="shared" ref="AH144" si="822">AG144*(1+AH145)</f>
        <v>19.891874999999999</v>
      </c>
      <c r="AI144" s="153">
        <f t="shared" ref="AI144" si="823">AH144*(1+AI145)</f>
        <v>19.891874999999999</v>
      </c>
      <c r="AJ144" s="153">
        <f t="shared" ref="AJ144" si="824">AI144*(1+AJ145)</f>
        <v>19.891874999999999</v>
      </c>
      <c r="AK144" s="153">
        <f t="shared" ref="AK144" si="825">AJ144*(1+AK145)</f>
        <v>19.891874999999999</v>
      </c>
      <c r="AL144" s="153">
        <f t="shared" ref="AL144" si="826">AK144*(1+AL145)</f>
        <v>19.891874999999999</v>
      </c>
      <c r="AM144" s="153">
        <f t="shared" ref="AM144" si="827">AL144*(1+AM145)</f>
        <v>19.891874999999999</v>
      </c>
      <c r="AW144" s="154">
        <f>AM144*(1+AW145)</f>
        <v>19.891874999999999</v>
      </c>
      <c r="AX144" s="153">
        <f>AW144*(1+AX145)</f>
        <v>19.891874999999999</v>
      </c>
      <c r="AY144" s="153">
        <f t="shared" ref="AY144" si="828">AX144*(1+AY145)</f>
        <v>19.891874999999999</v>
      </c>
      <c r="AZ144" s="153">
        <f t="shared" ref="AZ144" si="829">AY144*(1+AZ145)</f>
        <v>19.891874999999999</v>
      </c>
      <c r="BA144" s="153">
        <f t="shared" ref="BA144" si="830">AZ144*(1+BA145)</f>
        <v>19.891874999999999</v>
      </c>
      <c r="BB144" s="153">
        <f t="shared" ref="BB144" si="831">BA144*(1+BB145)</f>
        <v>19.891874999999999</v>
      </c>
      <c r="BC144" s="153">
        <f t="shared" ref="BC144" si="832">BB144*(1+BC145)</f>
        <v>20.488631250000001</v>
      </c>
      <c r="BD144" s="153">
        <f t="shared" ref="BD144" si="833">BC144*(1+BD145)</f>
        <v>20.488631250000001</v>
      </c>
      <c r="BE144" s="153">
        <f t="shared" ref="BE144" si="834">BD144*(1+BE145)</f>
        <v>20.488631250000001</v>
      </c>
      <c r="BF144" s="153">
        <f t="shared" ref="BF144" si="835">BE144*(1+BF145)</f>
        <v>20.488631250000001</v>
      </c>
      <c r="BG144" s="153">
        <f t="shared" ref="BG144" si="836">BF144*(1+BG145)</f>
        <v>20.488631250000001</v>
      </c>
      <c r="BH144" s="153">
        <f t="shared" ref="BH144" si="837">BG144*(1+BH145)</f>
        <v>20.488631250000001</v>
      </c>
    </row>
    <row r="145" spans="2:67" ht="18" customHeight="1" x14ac:dyDescent="0.25">
      <c r="B145" s="113"/>
      <c r="C145" s="113"/>
      <c r="D145" s="113"/>
      <c r="E145" s="118" t="s">
        <v>6</v>
      </c>
      <c r="H145" s="133">
        <v>0</v>
      </c>
      <c r="I145" s="133">
        <v>0</v>
      </c>
      <c r="J145" s="133">
        <v>0</v>
      </c>
      <c r="K145" s="133">
        <v>0</v>
      </c>
      <c r="L145" s="133">
        <v>0</v>
      </c>
      <c r="M145" s="133">
        <v>0.03</v>
      </c>
      <c r="N145" s="133">
        <v>0</v>
      </c>
      <c r="O145" s="133">
        <v>0</v>
      </c>
      <c r="P145" s="133">
        <v>0</v>
      </c>
      <c r="Q145" s="133">
        <v>0</v>
      </c>
      <c r="R145" s="133">
        <v>0</v>
      </c>
      <c r="AB145" s="133">
        <v>0</v>
      </c>
      <c r="AC145" s="133">
        <v>0</v>
      </c>
      <c r="AD145" s="133">
        <v>0</v>
      </c>
      <c r="AE145" s="133">
        <v>0</v>
      </c>
      <c r="AF145" s="133">
        <v>0</v>
      </c>
      <c r="AG145" s="133">
        <v>0</v>
      </c>
      <c r="AH145" s="133">
        <v>0.03</v>
      </c>
      <c r="AI145" s="133">
        <v>0</v>
      </c>
      <c r="AJ145" s="133">
        <v>0</v>
      </c>
      <c r="AK145" s="133">
        <v>0</v>
      </c>
      <c r="AL145" s="133">
        <v>0</v>
      </c>
      <c r="AM145" s="133">
        <v>0</v>
      </c>
      <c r="AW145" s="133">
        <v>0</v>
      </c>
      <c r="AX145" s="133">
        <v>0</v>
      </c>
      <c r="AY145" s="133">
        <v>0</v>
      </c>
      <c r="AZ145" s="133">
        <v>0</v>
      </c>
      <c r="BA145" s="133">
        <v>0</v>
      </c>
      <c r="BB145" s="133">
        <v>0</v>
      </c>
      <c r="BC145" s="133">
        <v>0.03</v>
      </c>
      <c r="BD145" s="133">
        <v>0</v>
      </c>
      <c r="BE145" s="133">
        <v>0</v>
      </c>
      <c r="BF145" s="133">
        <v>0</v>
      </c>
      <c r="BG145" s="133">
        <v>0</v>
      </c>
      <c r="BH145" s="133">
        <v>0</v>
      </c>
    </row>
    <row r="146" spans="2:67" ht="18" customHeight="1" x14ac:dyDescent="0.25">
      <c r="B146" s="113"/>
      <c r="C146" s="113"/>
      <c r="D146" s="113"/>
      <c r="E146" s="113"/>
    </row>
    <row r="147" spans="2:67" ht="18" customHeight="1" x14ac:dyDescent="0.25">
      <c r="B147" s="113"/>
      <c r="C147" s="113"/>
      <c r="D147" s="113" t="s">
        <v>42</v>
      </c>
      <c r="E147" s="113"/>
      <c r="G147" s="155">
        <v>0.4</v>
      </c>
      <c r="H147" s="155">
        <v>0.4</v>
      </c>
      <c r="I147" s="155">
        <v>0.4</v>
      </c>
      <c r="J147" s="155">
        <v>0.4</v>
      </c>
      <c r="K147" s="155">
        <v>0.4</v>
      </c>
      <c r="L147" s="155">
        <v>0.4</v>
      </c>
      <c r="M147" s="155">
        <v>0.4</v>
      </c>
      <c r="N147" s="155">
        <v>0.4</v>
      </c>
      <c r="O147" s="155">
        <v>0.4</v>
      </c>
      <c r="P147" s="155">
        <v>0.4</v>
      </c>
      <c r="Q147" s="155">
        <v>0.4</v>
      </c>
      <c r="R147" s="155">
        <v>0.4</v>
      </c>
      <c r="AB147" s="155">
        <v>0.4</v>
      </c>
      <c r="AC147" s="155">
        <v>0.4</v>
      </c>
      <c r="AD147" s="155">
        <v>0.4</v>
      </c>
      <c r="AE147" s="155">
        <v>0.4</v>
      </c>
      <c r="AF147" s="155">
        <v>0.4</v>
      </c>
      <c r="AG147" s="155">
        <v>0.4</v>
      </c>
      <c r="AH147" s="155">
        <v>0.4</v>
      </c>
      <c r="AI147" s="155">
        <v>0.4</v>
      </c>
      <c r="AJ147" s="155">
        <v>0.4</v>
      </c>
      <c r="AK147" s="155">
        <v>0.4</v>
      </c>
      <c r="AL147" s="155">
        <v>0.4</v>
      </c>
      <c r="AM147" s="155">
        <v>0.4</v>
      </c>
      <c r="AW147" s="155">
        <v>0.4</v>
      </c>
      <c r="AX147" s="155">
        <v>0.4</v>
      </c>
      <c r="AY147" s="155">
        <v>0.4</v>
      </c>
      <c r="AZ147" s="155">
        <v>0.4</v>
      </c>
      <c r="BA147" s="155">
        <v>0.4</v>
      </c>
      <c r="BB147" s="155">
        <v>0.4</v>
      </c>
      <c r="BC147" s="155">
        <v>0.4</v>
      </c>
      <c r="BD147" s="155">
        <v>0.4</v>
      </c>
      <c r="BE147" s="155">
        <v>0.4</v>
      </c>
      <c r="BF147" s="155">
        <v>0.4</v>
      </c>
      <c r="BG147" s="155">
        <v>0.4</v>
      </c>
      <c r="BH147" s="155">
        <v>0.4</v>
      </c>
    </row>
    <row r="148" spans="2:67" ht="18" customHeight="1" x14ac:dyDescent="0.25">
      <c r="B148" s="113"/>
      <c r="C148" s="113"/>
      <c r="D148" s="113" t="s">
        <v>44</v>
      </c>
      <c r="E148" s="113"/>
      <c r="G148" s="153">
        <f>G144*G147</f>
        <v>7.5</v>
      </c>
      <c r="H148" s="153">
        <f t="shared" ref="H148:R148" si="838">H144*H147</f>
        <v>7.5</v>
      </c>
      <c r="I148" s="153">
        <f t="shared" si="838"/>
        <v>7.5</v>
      </c>
      <c r="J148" s="153">
        <f t="shared" si="838"/>
        <v>7.5</v>
      </c>
      <c r="K148" s="153">
        <f t="shared" si="838"/>
        <v>7.5</v>
      </c>
      <c r="L148" s="153">
        <f t="shared" si="838"/>
        <v>7.5</v>
      </c>
      <c r="M148" s="153">
        <f t="shared" si="838"/>
        <v>7.7250000000000005</v>
      </c>
      <c r="N148" s="153">
        <f t="shared" si="838"/>
        <v>7.7250000000000005</v>
      </c>
      <c r="O148" s="153">
        <f t="shared" si="838"/>
        <v>7.7250000000000005</v>
      </c>
      <c r="P148" s="153">
        <f t="shared" si="838"/>
        <v>7.7250000000000005</v>
      </c>
      <c r="Q148" s="153">
        <f t="shared" si="838"/>
        <v>7.7250000000000005</v>
      </c>
      <c r="R148" s="153">
        <f t="shared" si="838"/>
        <v>7.7250000000000005</v>
      </c>
      <c r="AB148" s="153">
        <f>AB144*AB147</f>
        <v>7.7250000000000005</v>
      </c>
      <c r="AC148" s="153">
        <f t="shared" ref="AC148:AM148" si="839">AC144*AC147</f>
        <v>7.7250000000000005</v>
      </c>
      <c r="AD148" s="153">
        <f t="shared" si="839"/>
        <v>7.7250000000000005</v>
      </c>
      <c r="AE148" s="153">
        <f t="shared" si="839"/>
        <v>7.7250000000000005</v>
      </c>
      <c r="AF148" s="153">
        <f t="shared" si="839"/>
        <v>7.7250000000000005</v>
      </c>
      <c r="AG148" s="153">
        <f t="shared" si="839"/>
        <v>7.7250000000000005</v>
      </c>
      <c r="AH148" s="153">
        <f t="shared" si="839"/>
        <v>7.9567499999999995</v>
      </c>
      <c r="AI148" s="153">
        <f t="shared" si="839"/>
        <v>7.9567499999999995</v>
      </c>
      <c r="AJ148" s="153">
        <f t="shared" si="839"/>
        <v>7.9567499999999995</v>
      </c>
      <c r="AK148" s="153">
        <f t="shared" si="839"/>
        <v>7.9567499999999995</v>
      </c>
      <c r="AL148" s="153">
        <f t="shared" si="839"/>
        <v>7.9567499999999995</v>
      </c>
      <c r="AM148" s="153">
        <f t="shared" si="839"/>
        <v>7.9567499999999995</v>
      </c>
      <c r="AW148" s="153">
        <f>AW144*AW147</f>
        <v>7.9567499999999995</v>
      </c>
      <c r="AX148" s="153">
        <f t="shared" ref="AX148:BH148" si="840">AX144*AX147</f>
        <v>7.9567499999999995</v>
      </c>
      <c r="AY148" s="153">
        <f t="shared" si="840"/>
        <v>7.9567499999999995</v>
      </c>
      <c r="AZ148" s="153">
        <f t="shared" si="840"/>
        <v>7.9567499999999995</v>
      </c>
      <c r="BA148" s="153">
        <f t="shared" si="840"/>
        <v>7.9567499999999995</v>
      </c>
      <c r="BB148" s="153">
        <f t="shared" si="840"/>
        <v>7.9567499999999995</v>
      </c>
      <c r="BC148" s="153">
        <f t="shared" si="840"/>
        <v>8.1954525</v>
      </c>
      <c r="BD148" s="153">
        <f t="shared" si="840"/>
        <v>8.1954525</v>
      </c>
      <c r="BE148" s="153">
        <f t="shared" si="840"/>
        <v>8.1954525</v>
      </c>
      <c r="BF148" s="153">
        <f t="shared" si="840"/>
        <v>8.1954525</v>
      </c>
      <c r="BG148" s="153">
        <f t="shared" si="840"/>
        <v>8.1954525</v>
      </c>
      <c r="BH148" s="153">
        <f t="shared" si="840"/>
        <v>8.1954525</v>
      </c>
    </row>
    <row r="149" spans="2:67" ht="18" customHeight="1" x14ac:dyDescent="0.25">
      <c r="B149" s="113"/>
      <c r="C149" s="113"/>
      <c r="D149" s="113"/>
      <c r="E149" s="113"/>
    </row>
    <row r="150" spans="2:67" ht="18" customHeight="1" x14ac:dyDescent="0.25">
      <c r="B150" s="113"/>
      <c r="C150" s="113"/>
      <c r="D150" s="113" t="s">
        <v>45</v>
      </c>
      <c r="E150" s="113"/>
      <c r="G150" s="155">
        <v>0.3</v>
      </c>
      <c r="H150" s="155">
        <v>0.3</v>
      </c>
      <c r="I150" s="155">
        <v>0.3</v>
      </c>
      <c r="J150" s="155">
        <v>0.3</v>
      </c>
      <c r="K150" s="155">
        <v>0.3</v>
      </c>
      <c r="L150" s="155">
        <v>0.3</v>
      </c>
      <c r="M150" s="155">
        <v>0.3</v>
      </c>
      <c r="N150" s="155">
        <v>0.3</v>
      </c>
      <c r="O150" s="155">
        <v>0.3</v>
      </c>
      <c r="P150" s="155">
        <v>0.3</v>
      </c>
      <c r="Q150" s="155">
        <v>0.3</v>
      </c>
      <c r="R150" s="155">
        <v>0.3</v>
      </c>
      <c r="AB150" s="155">
        <v>0.3</v>
      </c>
      <c r="AC150" s="155">
        <v>0.3</v>
      </c>
      <c r="AD150" s="155">
        <v>0.3</v>
      </c>
      <c r="AE150" s="155">
        <v>0.3</v>
      </c>
      <c r="AF150" s="155">
        <v>0.3</v>
      </c>
      <c r="AG150" s="155">
        <v>0.3</v>
      </c>
      <c r="AH150" s="155">
        <v>0.3</v>
      </c>
      <c r="AI150" s="155">
        <v>0.3</v>
      </c>
      <c r="AJ150" s="155">
        <v>0.3</v>
      </c>
      <c r="AK150" s="155">
        <v>0.3</v>
      </c>
      <c r="AL150" s="155">
        <v>0.3</v>
      </c>
      <c r="AM150" s="155">
        <v>0.3</v>
      </c>
      <c r="AW150" s="155">
        <v>0.3</v>
      </c>
      <c r="AX150" s="155">
        <v>0.3</v>
      </c>
      <c r="AY150" s="155">
        <v>0.3</v>
      </c>
      <c r="AZ150" s="155">
        <v>0.3</v>
      </c>
      <c r="BA150" s="155">
        <v>0.3</v>
      </c>
      <c r="BB150" s="155">
        <v>0.3</v>
      </c>
      <c r="BC150" s="155">
        <v>0.3</v>
      </c>
      <c r="BD150" s="155">
        <v>0.3</v>
      </c>
      <c r="BE150" s="155">
        <v>0.3</v>
      </c>
      <c r="BF150" s="155">
        <v>0.3</v>
      </c>
      <c r="BG150" s="155">
        <v>0.3</v>
      </c>
      <c r="BH150" s="155">
        <v>0.3</v>
      </c>
    </row>
    <row r="151" spans="2:67" ht="18" customHeight="1" x14ac:dyDescent="0.25">
      <c r="B151" s="113"/>
      <c r="C151" s="113"/>
      <c r="D151" s="113" t="s">
        <v>46</v>
      </c>
      <c r="E151" s="113"/>
      <c r="G151" s="153">
        <f>G144*G150</f>
        <v>5.625</v>
      </c>
      <c r="H151" s="153">
        <f t="shared" ref="H151:R151" si="841">H144*H150</f>
        <v>5.625</v>
      </c>
      <c r="I151" s="153">
        <f t="shared" si="841"/>
        <v>5.625</v>
      </c>
      <c r="J151" s="153">
        <f t="shared" si="841"/>
        <v>5.625</v>
      </c>
      <c r="K151" s="153">
        <f t="shared" si="841"/>
        <v>5.625</v>
      </c>
      <c r="L151" s="153">
        <f t="shared" si="841"/>
        <v>5.625</v>
      </c>
      <c r="M151" s="153">
        <f t="shared" si="841"/>
        <v>5.7937500000000002</v>
      </c>
      <c r="N151" s="153">
        <f t="shared" si="841"/>
        <v>5.7937500000000002</v>
      </c>
      <c r="O151" s="153">
        <f t="shared" si="841"/>
        <v>5.7937500000000002</v>
      </c>
      <c r="P151" s="153">
        <f t="shared" si="841"/>
        <v>5.7937500000000002</v>
      </c>
      <c r="Q151" s="153">
        <f t="shared" si="841"/>
        <v>5.7937500000000002</v>
      </c>
      <c r="R151" s="153">
        <f t="shared" si="841"/>
        <v>5.7937500000000002</v>
      </c>
      <c r="AB151" s="153">
        <f>AB144*AB150</f>
        <v>5.7937500000000002</v>
      </c>
      <c r="AC151" s="153">
        <f t="shared" ref="AC151:AM151" si="842">AC144*AC150</f>
        <v>5.7937500000000002</v>
      </c>
      <c r="AD151" s="153">
        <f t="shared" si="842"/>
        <v>5.7937500000000002</v>
      </c>
      <c r="AE151" s="153">
        <f t="shared" si="842"/>
        <v>5.7937500000000002</v>
      </c>
      <c r="AF151" s="153">
        <f t="shared" si="842"/>
        <v>5.7937500000000002</v>
      </c>
      <c r="AG151" s="153">
        <f t="shared" si="842"/>
        <v>5.7937500000000002</v>
      </c>
      <c r="AH151" s="153">
        <f t="shared" si="842"/>
        <v>5.9675624999999997</v>
      </c>
      <c r="AI151" s="153">
        <f t="shared" si="842"/>
        <v>5.9675624999999997</v>
      </c>
      <c r="AJ151" s="153">
        <f t="shared" si="842"/>
        <v>5.9675624999999997</v>
      </c>
      <c r="AK151" s="153">
        <f t="shared" si="842"/>
        <v>5.9675624999999997</v>
      </c>
      <c r="AL151" s="153">
        <f t="shared" si="842"/>
        <v>5.9675624999999997</v>
      </c>
      <c r="AM151" s="153">
        <f t="shared" si="842"/>
        <v>5.9675624999999997</v>
      </c>
      <c r="AW151" s="153">
        <f>AW144*AW150</f>
        <v>5.9675624999999997</v>
      </c>
      <c r="AX151" s="153">
        <f t="shared" ref="AX151:BH151" si="843">AX144*AX150</f>
        <v>5.9675624999999997</v>
      </c>
      <c r="AY151" s="153">
        <f t="shared" si="843"/>
        <v>5.9675624999999997</v>
      </c>
      <c r="AZ151" s="153">
        <f t="shared" si="843"/>
        <v>5.9675624999999997</v>
      </c>
      <c r="BA151" s="153">
        <f t="shared" si="843"/>
        <v>5.9675624999999997</v>
      </c>
      <c r="BB151" s="153">
        <f t="shared" si="843"/>
        <v>5.9675624999999997</v>
      </c>
      <c r="BC151" s="153">
        <f t="shared" si="843"/>
        <v>6.1465893750000005</v>
      </c>
      <c r="BD151" s="153">
        <f t="shared" si="843"/>
        <v>6.1465893750000005</v>
      </c>
      <c r="BE151" s="153">
        <f t="shared" si="843"/>
        <v>6.1465893750000005</v>
      </c>
      <c r="BF151" s="153">
        <f t="shared" si="843"/>
        <v>6.1465893750000005</v>
      </c>
      <c r="BG151" s="153">
        <f t="shared" si="843"/>
        <v>6.1465893750000005</v>
      </c>
      <c r="BH151" s="153">
        <f t="shared" si="843"/>
        <v>6.1465893750000005</v>
      </c>
    </row>
    <row r="152" spans="2:67" ht="18" customHeight="1" x14ac:dyDescent="0.25">
      <c r="B152" s="113"/>
      <c r="C152" s="113"/>
      <c r="D152" s="113"/>
      <c r="E152" s="113"/>
    </row>
    <row r="153" spans="2:67" ht="18" customHeight="1" x14ac:dyDescent="0.25">
      <c r="B153" s="113"/>
      <c r="C153" s="113"/>
      <c r="D153" s="113" t="s">
        <v>47</v>
      </c>
      <c r="E153" s="113"/>
      <c r="G153" s="152">
        <v>15</v>
      </c>
      <c r="H153" s="152">
        <v>15</v>
      </c>
      <c r="I153" s="152">
        <v>15</v>
      </c>
      <c r="J153" s="152">
        <v>15</v>
      </c>
      <c r="K153" s="152">
        <v>15</v>
      </c>
      <c r="L153" s="152">
        <v>15</v>
      </c>
      <c r="M153" s="152">
        <v>15</v>
      </c>
      <c r="N153" s="152">
        <v>15</v>
      </c>
      <c r="O153" s="152">
        <v>15</v>
      </c>
      <c r="P153" s="152">
        <v>15</v>
      </c>
      <c r="Q153" s="152">
        <v>15</v>
      </c>
      <c r="R153" s="152">
        <v>15</v>
      </c>
      <c r="AB153" s="152">
        <v>15</v>
      </c>
      <c r="AC153" s="152">
        <v>15</v>
      </c>
      <c r="AD153" s="152">
        <v>15</v>
      </c>
      <c r="AE153" s="152">
        <v>15</v>
      </c>
      <c r="AF153" s="152">
        <v>15</v>
      </c>
      <c r="AG153" s="152">
        <v>15</v>
      </c>
      <c r="AH153" s="152">
        <v>15</v>
      </c>
      <c r="AI153" s="152">
        <v>15</v>
      </c>
      <c r="AJ153" s="152">
        <v>15</v>
      </c>
      <c r="AK153" s="152">
        <v>15</v>
      </c>
      <c r="AL153" s="152">
        <v>15</v>
      </c>
      <c r="AM153" s="152">
        <v>15</v>
      </c>
      <c r="AW153" s="152">
        <v>15</v>
      </c>
      <c r="AX153" s="152">
        <v>15</v>
      </c>
      <c r="AY153" s="152">
        <v>15</v>
      </c>
      <c r="AZ153" s="152">
        <v>15</v>
      </c>
      <c r="BA153" s="152">
        <v>15</v>
      </c>
      <c r="BB153" s="152">
        <v>15</v>
      </c>
      <c r="BC153" s="152">
        <v>15</v>
      </c>
      <c r="BD153" s="152">
        <v>15</v>
      </c>
      <c r="BE153" s="152">
        <v>15</v>
      </c>
      <c r="BF153" s="152">
        <v>15</v>
      </c>
      <c r="BG153" s="152">
        <v>15</v>
      </c>
      <c r="BH153" s="152">
        <v>15</v>
      </c>
    </row>
    <row r="154" spans="2:67" ht="18" customHeight="1" x14ac:dyDescent="0.25">
      <c r="B154" s="113"/>
      <c r="C154" s="113"/>
      <c r="D154" s="113"/>
      <c r="E154" s="113"/>
    </row>
    <row r="155" spans="2:67" ht="18" customHeight="1" x14ac:dyDescent="0.25">
      <c r="B155" s="113"/>
      <c r="C155" s="113"/>
      <c r="D155" s="113" t="s">
        <v>48</v>
      </c>
      <c r="E155" s="113"/>
      <c r="G155" s="153">
        <f>SUM(G144,G148,G151,G153)</f>
        <v>46.875</v>
      </c>
      <c r="H155" s="153">
        <f t="shared" ref="H155:R155" si="844">SUM(H144,H148,H151,H153)</f>
        <v>46.875</v>
      </c>
      <c r="I155" s="153">
        <f t="shared" si="844"/>
        <v>46.875</v>
      </c>
      <c r="J155" s="153">
        <f t="shared" si="844"/>
        <v>46.875</v>
      </c>
      <c r="K155" s="153">
        <f t="shared" si="844"/>
        <v>46.875</v>
      </c>
      <c r="L155" s="153">
        <f t="shared" si="844"/>
        <v>46.875</v>
      </c>
      <c r="M155" s="153">
        <f t="shared" si="844"/>
        <v>47.831250000000004</v>
      </c>
      <c r="N155" s="153">
        <f t="shared" si="844"/>
        <v>47.831250000000004</v>
      </c>
      <c r="O155" s="153">
        <f t="shared" si="844"/>
        <v>47.831250000000004</v>
      </c>
      <c r="P155" s="153">
        <f t="shared" si="844"/>
        <v>47.831250000000004</v>
      </c>
      <c r="Q155" s="153">
        <f t="shared" si="844"/>
        <v>47.831250000000004</v>
      </c>
      <c r="R155" s="153">
        <f t="shared" si="844"/>
        <v>47.831250000000004</v>
      </c>
      <c r="AB155" s="153">
        <f>SUM(AB144,AB148,AB151,AB153)</f>
        <v>47.831250000000004</v>
      </c>
      <c r="AC155" s="153">
        <f t="shared" ref="AC155:AM155" si="845">SUM(AC144,AC148,AC151,AC153)</f>
        <v>47.831250000000004</v>
      </c>
      <c r="AD155" s="153">
        <f t="shared" si="845"/>
        <v>47.831250000000004</v>
      </c>
      <c r="AE155" s="153">
        <f t="shared" si="845"/>
        <v>47.831250000000004</v>
      </c>
      <c r="AF155" s="153">
        <f t="shared" si="845"/>
        <v>47.831250000000004</v>
      </c>
      <c r="AG155" s="153">
        <f t="shared" si="845"/>
        <v>47.831250000000004</v>
      </c>
      <c r="AH155" s="153">
        <f t="shared" si="845"/>
        <v>48.816187499999998</v>
      </c>
      <c r="AI155" s="153">
        <f t="shared" si="845"/>
        <v>48.816187499999998</v>
      </c>
      <c r="AJ155" s="153">
        <f t="shared" si="845"/>
        <v>48.816187499999998</v>
      </c>
      <c r="AK155" s="153">
        <f t="shared" si="845"/>
        <v>48.816187499999998</v>
      </c>
      <c r="AL155" s="153">
        <f t="shared" si="845"/>
        <v>48.816187499999998</v>
      </c>
      <c r="AM155" s="153">
        <f t="shared" si="845"/>
        <v>48.816187499999998</v>
      </c>
      <c r="AW155" s="153">
        <f>SUM(AW144,AW148,AW151,AW153)</f>
        <v>48.816187499999998</v>
      </c>
      <c r="AX155" s="153">
        <f t="shared" ref="AX155:BH155" si="846">SUM(AX144,AX148,AX151,AX153)</f>
        <v>48.816187499999998</v>
      </c>
      <c r="AY155" s="153">
        <f t="shared" si="846"/>
        <v>48.816187499999998</v>
      </c>
      <c r="AZ155" s="153">
        <f t="shared" si="846"/>
        <v>48.816187499999998</v>
      </c>
      <c r="BA155" s="153">
        <f t="shared" si="846"/>
        <v>48.816187499999998</v>
      </c>
      <c r="BB155" s="153">
        <f t="shared" si="846"/>
        <v>48.816187499999998</v>
      </c>
      <c r="BC155" s="153">
        <f t="shared" si="846"/>
        <v>49.830673124999997</v>
      </c>
      <c r="BD155" s="153">
        <f t="shared" si="846"/>
        <v>49.830673124999997</v>
      </c>
      <c r="BE155" s="153">
        <f t="shared" si="846"/>
        <v>49.830673124999997</v>
      </c>
      <c r="BF155" s="153">
        <f t="shared" si="846"/>
        <v>49.830673124999997</v>
      </c>
      <c r="BG155" s="153">
        <f t="shared" si="846"/>
        <v>49.830673124999997</v>
      </c>
      <c r="BH155" s="153">
        <f t="shared" si="846"/>
        <v>49.830673124999997</v>
      </c>
    </row>
    <row r="156" spans="2:67" ht="18" customHeight="1" x14ac:dyDescent="0.25">
      <c r="B156" s="113"/>
      <c r="C156" s="113"/>
      <c r="D156" s="113" t="s">
        <v>49</v>
      </c>
      <c r="E156" s="113"/>
      <c r="G156" s="153">
        <f>G142*G155</f>
        <v>46.875</v>
      </c>
      <c r="H156" s="153">
        <f t="shared" ref="H156:R156" si="847">H142*H155</f>
        <v>46.875</v>
      </c>
      <c r="I156" s="153">
        <f t="shared" si="847"/>
        <v>46.875</v>
      </c>
      <c r="J156" s="153">
        <f t="shared" si="847"/>
        <v>46.875</v>
      </c>
      <c r="K156" s="153">
        <f t="shared" si="847"/>
        <v>46.875</v>
      </c>
      <c r="L156" s="153">
        <f t="shared" si="847"/>
        <v>46.875</v>
      </c>
      <c r="M156" s="153">
        <f t="shared" si="847"/>
        <v>47.831250000000004</v>
      </c>
      <c r="N156" s="153">
        <f t="shared" si="847"/>
        <v>47.831250000000004</v>
      </c>
      <c r="O156" s="153">
        <f t="shared" si="847"/>
        <v>47.831250000000004</v>
      </c>
      <c r="P156" s="153">
        <f t="shared" si="847"/>
        <v>47.831250000000004</v>
      </c>
      <c r="Q156" s="153">
        <f t="shared" si="847"/>
        <v>47.831250000000004</v>
      </c>
      <c r="R156" s="153">
        <f t="shared" si="847"/>
        <v>47.831250000000004</v>
      </c>
      <c r="T156" s="156"/>
      <c r="U156" s="156"/>
      <c r="V156" s="156"/>
      <c r="W156" s="156"/>
      <c r="X156" s="156"/>
      <c r="Y156" s="156"/>
      <c r="AB156" s="153">
        <f>AB142*AB155</f>
        <v>47.831250000000004</v>
      </c>
      <c r="AC156" s="153">
        <f t="shared" ref="AC156:AM156" si="848">AC142*AC155</f>
        <v>47.831250000000004</v>
      </c>
      <c r="AD156" s="153">
        <f t="shared" si="848"/>
        <v>47.831250000000004</v>
      </c>
      <c r="AE156" s="153">
        <f t="shared" si="848"/>
        <v>47.831250000000004</v>
      </c>
      <c r="AF156" s="153">
        <f t="shared" si="848"/>
        <v>47.831250000000004</v>
      </c>
      <c r="AG156" s="153">
        <f t="shared" si="848"/>
        <v>47.831250000000004</v>
      </c>
      <c r="AH156" s="153">
        <f t="shared" si="848"/>
        <v>48.816187499999998</v>
      </c>
      <c r="AI156" s="153">
        <f t="shared" si="848"/>
        <v>48.816187499999998</v>
      </c>
      <c r="AJ156" s="153">
        <f t="shared" si="848"/>
        <v>48.816187499999998</v>
      </c>
      <c r="AK156" s="153">
        <f t="shared" si="848"/>
        <v>48.816187499999998</v>
      </c>
      <c r="AL156" s="153">
        <f t="shared" si="848"/>
        <v>48.816187499999998</v>
      </c>
      <c r="AM156" s="153">
        <f t="shared" si="848"/>
        <v>48.816187499999998</v>
      </c>
      <c r="AO156" s="156"/>
      <c r="AP156" s="156"/>
      <c r="AQ156" s="156"/>
      <c r="AR156" s="156"/>
      <c r="AS156" s="156"/>
      <c r="AT156" s="156"/>
      <c r="AW156" s="153">
        <f>AW142*AW155</f>
        <v>48.816187499999998</v>
      </c>
      <c r="AX156" s="153">
        <f t="shared" ref="AX156:BH156" si="849">AX142*AX155</f>
        <v>48.816187499999998</v>
      </c>
      <c r="AY156" s="153">
        <f t="shared" si="849"/>
        <v>48.816187499999998</v>
      </c>
      <c r="AZ156" s="153">
        <f t="shared" si="849"/>
        <v>48.816187499999998</v>
      </c>
      <c r="BA156" s="153">
        <f t="shared" si="849"/>
        <v>48.816187499999998</v>
      </c>
      <c r="BB156" s="153">
        <f t="shared" si="849"/>
        <v>48.816187499999998</v>
      </c>
      <c r="BC156" s="153">
        <f t="shared" si="849"/>
        <v>49.830673124999997</v>
      </c>
      <c r="BD156" s="153">
        <f t="shared" si="849"/>
        <v>49.830673124999997</v>
      </c>
      <c r="BE156" s="153">
        <f t="shared" si="849"/>
        <v>49.830673124999997</v>
      </c>
      <c r="BF156" s="153">
        <f t="shared" si="849"/>
        <v>49.830673124999997</v>
      </c>
      <c r="BG156" s="153">
        <f t="shared" si="849"/>
        <v>49.830673124999997</v>
      </c>
      <c r="BH156" s="153">
        <f t="shared" si="849"/>
        <v>49.830673124999997</v>
      </c>
      <c r="BJ156" s="156"/>
      <c r="BK156" s="156"/>
      <c r="BL156" s="156"/>
      <c r="BM156" s="156"/>
      <c r="BN156" s="156"/>
      <c r="BO156" s="156"/>
    </row>
    <row r="157" spans="2:67" ht="18" customHeight="1" x14ac:dyDescent="0.25">
      <c r="B157" s="113"/>
      <c r="C157" s="113"/>
      <c r="D157" s="113"/>
      <c r="E157" s="113"/>
    </row>
    <row r="158" spans="2:67" ht="18" customHeight="1" x14ac:dyDescent="0.25">
      <c r="B158" s="113"/>
      <c r="C158" s="113" t="s">
        <v>50</v>
      </c>
      <c r="D158" s="113"/>
      <c r="E158" s="113"/>
    </row>
    <row r="159" spans="2:67" ht="18" customHeight="1" x14ac:dyDescent="0.25">
      <c r="B159" s="113"/>
      <c r="C159" s="113"/>
      <c r="D159" s="113" t="s">
        <v>41</v>
      </c>
      <c r="E159" s="113"/>
      <c r="G159" s="119">
        <v>2</v>
      </c>
      <c r="H159" s="119">
        <v>2</v>
      </c>
      <c r="I159" s="119">
        <v>2</v>
      </c>
      <c r="J159" s="119">
        <v>2</v>
      </c>
      <c r="K159" s="119">
        <v>2</v>
      </c>
      <c r="L159" s="119">
        <v>2</v>
      </c>
      <c r="M159" s="119">
        <v>2</v>
      </c>
      <c r="N159" s="119">
        <v>2</v>
      </c>
      <c r="O159" s="119">
        <v>2</v>
      </c>
      <c r="P159" s="119">
        <v>2</v>
      </c>
      <c r="Q159" s="119">
        <v>2</v>
      </c>
      <c r="R159" s="119">
        <v>2</v>
      </c>
      <c r="AB159" s="119">
        <v>3</v>
      </c>
      <c r="AC159" s="119">
        <v>3</v>
      </c>
      <c r="AD159" s="119">
        <v>3</v>
      </c>
      <c r="AE159" s="119">
        <v>3</v>
      </c>
      <c r="AF159" s="119">
        <v>3</v>
      </c>
      <c r="AG159" s="119">
        <v>3</v>
      </c>
      <c r="AH159" s="119">
        <v>3</v>
      </c>
      <c r="AI159" s="119">
        <v>3</v>
      </c>
      <c r="AJ159" s="119">
        <v>3</v>
      </c>
      <c r="AK159" s="119">
        <v>3</v>
      </c>
      <c r="AL159" s="119">
        <v>3</v>
      </c>
      <c r="AM159" s="119">
        <v>3</v>
      </c>
      <c r="AW159" s="119">
        <v>4</v>
      </c>
      <c r="AX159" s="119">
        <v>4</v>
      </c>
      <c r="AY159" s="119">
        <v>4</v>
      </c>
      <c r="AZ159" s="119">
        <v>4</v>
      </c>
      <c r="BA159" s="119">
        <v>4</v>
      </c>
      <c r="BB159" s="119">
        <v>4</v>
      </c>
      <c r="BC159" s="119">
        <v>4</v>
      </c>
      <c r="BD159" s="119">
        <v>4</v>
      </c>
      <c r="BE159" s="119">
        <v>4</v>
      </c>
      <c r="BF159" s="119">
        <v>4</v>
      </c>
      <c r="BG159" s="119">
        <v>4</v>
      </c>
      <c r="BH159" s="119">
        <v>4</v>
      </c>
    </row>
    <row r="160" spans="2:67" ht="18" customHeight="1" x14ac:dyDescent="0.25">
      <c r="B160" s="113"/>
      <c r="C160" s="113"/>
      <c r="D160" s="113"/>
      <c r="E160" s="113"/>
    </row>
    <row r="161" spans="2:67" ht="18" customHeight="1" x14ac:dyDescent="0.25">
      <c r="B161" s="113"/>
      <c r="C161" s="113"/>
      <c r="D161" s="113" t="s">
        <v>43</v>
      </c>
      <c r="E161" s="113"/>
      <c r="G161" s="152">
        <f>150/12</f>
        <v>12.5</v>
      </c>
      <c r="H161" s="153">
        <f>G161*(1+H162)</f>
        <v>12.5</v>
      </c>
      <c r="I161" s="153">
        <f t="shared" ref="I161" si="850">H161*(1+I162)</f>
        <v>12.5</v>
      </c>
      <c r="J161" s="153">
        <f t="shared" ref="J161" si="851">I161*(1+J162)</f>
        <v>12.5</v>
      </c>
      <c r="K161" s="153">
        <f t="shared" ref="K161" si="852">J161*(1+K162)</f>
        <v>12.5</v>
      </c>
      <c r="L161" s="153">
        <f t="shared" ref="L161" si="853">K161*(1+L162)</f>
        <v>12.5</v>
      </c>
      <c r="M161" s="153">
        <f t="shared" ref="M161" si="854">L161*(1+M162)</f>
        <v>12.875</v>
      </c>
      <c r="N161" s="153">
        <f t="shared" ref="N161" si="855">M161*(1+N162)</f>
        <v>12.875</v>
      </c>
      <c r="O161" s="153">
        <f t="shared" ref="O161" si="856">N161*(1+O162)</f>
        <v>12.875</v>
      </c>
      <c r="P161" s="153">
        <f t="shared" ref="P161" si="857">O161*(1+P162)</f>
        <v>12.875</v>
      </c>
      <c r="Q161" s="153">
        <f t="shared" ref="Q161" si="858">P161*(1+Q162)</f>
        <v>12.875</v>
      </c>
      <c r="R161" s="153">
        <f t="shared" ref="R161" si="859">Q161*(1+R162)</f>
        <v>12.875</v>
      </c>
      <c r="AB161" s="154">
        <f>R161*(1+AB162)</f>
        <v>12.875</v>
      </c>
      <c r="AC161" s="153">
        <f>AB161*(1+AC162)</f>
        <v>12.875</v>
      </c>
      <c r="AD161" s="153">
        <f t="shared" ref="AD161" si="860">AC161*(1+AD162)</f>
        <v>12.875</v>
      </c>
      <c r="AE161" s="153">
        <f t="shared" ref="AE161" si="861">AD161*(1+AE162)</f>
        <v>12.875</v>
      </c>
      <c r="AF161" s="153">
        <f t="shared" ref="AF161" si="862">AE161*(1+AF162)</f>
        <v>12.875</v>
      </c>
      <c r="AG161" s="153">
        <f t="shared" ref="AG161" si="863">AF161*(1+AG162)</f>
        <v>12.875</v>
      </c>
      <c r="AH161" s="153">
        <f t="shared" ref="AH161" si="864">AG161*(1+AH162)</f>
        <v>13.26125</v>
      </c>
      <c r="AI161" s="153">
        <f t="shared" ref="AI161" si="865">AH161*(1+AI162)</f>
        <v>13.26125</v>
      </c>
      <c r="AJ161" s="153">
        <f t="shared" ref="AJ161" si="866">AI161*(1+AJ162)</f>
        <v>13.26125</v>
      </c>
      <c r="AK161" s="153">
        <f t="shared" ref="AK161" si="867">AJ161*(1+AK162)</f>
        <v>13.26125</v>
      </c>
      <c r="AL161" s="153">
        <f t="shared" ref="AL161" si="868">AK161*(1+AL162)</f>
        <v>13.26125</v>
      </c>
      <c r="AM161" s="153">
        <f t="shared" ref="AM161" si="869">AL161*(1+AM162)</f>
        <v>13.26125</v>
      </c>
      <c r="AW161" s="154">
        <f>AM161*(1+AW162)</f>
        <v>13.26125</v>
      </c>
      <c r="AX161" s="153">
        <f>AW161*(1+AX162)</f>
        <v>13.26125</v>
      </c>
      <c r="AY161" s="153">
        <f t="shared" ref="AY161" si="870">AX161*(1+AY162)</f>
        <v>13.26125</v>
      </c>
      <c r="AZ161" s="153">
        <f t="shared" ref="AZ161" si="871">AY161*(1+AZ162)</f>
        <v>13.26125</v>
      </c>
      <c r="BA161" s="153">
        <f t="shared" ref="BA161" si="872">AZ161*(1+BA162)</f>
        <v>13.26125</v>
      </c>
      <c r="BB161" s="153">
        <f t="shared" ref="BB161" si="873">BA161*(1+BB162)</f>
        <v>13.26125</v>
      </c>
      <c r="BC161" s="153">
        <f t="shared" ref="BC161" si="874">BB161*(1+BC162)</f>
        <v>13.6590875</v>
      </c>
      <c r="BD161" s="153">
        <f t="shared" ref="BD161" si="875">BC161*(1+BD162)</f>
        <v>13.6590875</v>
      </c>
      <c r="BE161" s="153">
        <f t="shared" ref="BE161" si="876">BD161*(1+BE162)</f>
        <v>13.6590875</v>
      </c>
      <c r="BF161" s="153">
        <f t="shared" ref="BF161" si="877">BE161*(1+BF162)</f>
        <v>13.6590875</v>
      </c>
      <c r="BG161" s="153">
        <f t="shared" ref="BG161" si="878">BF161*(1+BG162)</f>
        <v>13.6590875</v>
      </c>
      <c r="BH161" s="153">
        <f t="shared" ref="BH161" si="879">BG161*(1+BH162)</f>
        <v>13.6590875</v>
      </c>
    </row>
    <row r="162" spans="2:67" ht="18" customHeight="1" x14ac:dyDescent="0.25">
      <c r="B162" s="113"/>
      <c r="C162" s="113"/>
      <c r="D162" s="113"/>
      <c r="E162" s="118" t="s">
        <v>6</v>
      </c>
      <c r="H162" s="133">
        <v>0</v>
      </c>
      <c r="I162" s="133">
        <v>0</v>
      </c>
      <c r="J162" s="133">
        <v>0</v>
      </c>
      <c r="K162" s="133">
        <v>0</v>
      </c>
      <c r="L162" s="133">
        <v>0</v>
      </c>
      <c r="M162" s="133">
        <v>0.03</v>
      </c>
      <c r="N162" s="133">
        <v>0</v>
      </c>
      <c r="O162" s="133">
        <v>0</v>
      </c>
      <c r="P162" s="133">
        <v>0</v>
      </c>
      <c r="Q162" s="133">
        <v>0</v>
      </c>
      <c r="R162" s="133">
        <v>0</v>
      </c>
      <c r="AB162" s="133">
        <v>0</v>
      </c>
      <c r="AC162" s="133">
        <v>0</v>
      </c>
      <c r="AD162" s="133">
        <v>0</v>
      </c>
      <c r="AE162" s="133">
        <v>0</v>
      </c>
      <c r="AF162" s="133">
        <v>0</v>
      </c>
      <c r="AG162" s="133">
        <v>0</v>
      </c>
      <c r="AH162" s="133">
        <v>0.03</v>
      </c>
      <c r="AI162" s="133">
        <v>0</v>
      </c>
      <c r="AJ162" s="133">
        <v>0</v>
      </c>
      <c r="AK162" s="133">
        <v>0</v>
      </c>
      <c r="AL162" s="133">
        <v>0</v>
      </c>
      <c r="AM162" s="133">
        <v>0</v>
      </c>
      <c r="AW162" s="133">
        <v>0</v>
      </c>
      <c r="AX162" s="133">
        <v>0</v>
      </c>
      <c r="AY162" s="133">
        <v>0</v>
      </c>
      <c r="AZ162" s="133">
        <v>0</v>
      </c>
      <c r="BA162" s="133">
        <v>0</v>
      </c>
      <c r="BB162" s="133">
        <v>0</v>
      </c>
      <c r="BC162" s="133">
        <v>0.03</v>
      </c>
      <c r="BD162" s="133">
        <v>0</v>
      </c>
      <c r="BE162" s="133">
        <v>0</v>
      </c>
      <c r="BF162" s="133">
        <v>0</v>
      </c>
      <c r="BG162" s="133">
        <v>0</v>
      </c>
      <c r="BH162" s="133">
        <v>0</v>
      </c>
    </row>
    <row r="163" spans="2:67" ht="18" customHeight="1" x14ac:dyDescent="0.25">
      <c r="B163" s="113"/>
      <c r="C163" s="113"/>
      <c r="D163" s="113"/>
      <c r="E163" s="113"/>
    </row>
    <row r="164" spans="2:67" ht="18" customHeight="1" x14ac:dyDescent="0.25">
      <c r="B164" s="113"/>
      <c r="C164" s="113"/>
      <c r="D164" s="113" t="s">
        <v>42</v>
      </c>
      <c r="E164" s="113"/>
      <c r="G164" s="155">
        <v>0.2</v>
      </c>
      <c r="H164" s="155">
        <v>0.2</v>
      </c>
      <c r="I164" s="155">
        <v>0.2</v>
      </c>
      <c r="J164" s="155">
        <v>0.2</v>
      </c>
      <c r="K164" s="155">
        <v>0.2</v>
      </c>
      <c r="L164" s="155">
        <v>0.2</v>
      </c>
      <c r="M164" s="155">
        <v>0.2</v>
      </c>
      <c r="N164" s="155">
        <v>0.2</v>
      </c>
      <c r="O164" s="155">
        <v>0.2</v>
      </c>
      <c r="P164" s="155">
        <v>0.2</v>
      </c>
      <c r="Q164" s="155">
        <v>0.2</v>
      </c>
      <c r="R164" s="155">
        <v>0.2</v>
      </c>
      <c r="AB164" s="155">
        <v>0.2</v>
      </c>
      <c r="AC164" s="155">
        <v>0.2</v>
      </c>
      <c r="AD164" s="155">
        <v>0.2</v>
      </c>
      <c r="AE164" s="155">
        <v>0.2</v>
      </c>
      <c r="AF164" s="155">
        <v>0.2</v>
      </c>
      <c r="AG164" s="155">
        <v>0.2</v>
      </c>
      <c r="AH164" s="155">
        <v>0.2</v>
      </c>
      <c r="AI164" s="155">
        <v>0.2</v>
      </c>
      <c r="AJ164" s="155">
        <v>0.2</v>
      </c>
      <c r="AK164" s="155">
        <v>0.2</v>
      </c>
      <c r="AL164" s="155">
        <v>0.2</v>
      </c>
      <c r="AM164" s="155">
        <v>0.2</v>
      </c>
      <c r="AW164" s="155">
        <v>0.2</v>
      </c>
      <c r="AX164" s="155">
        <v>0.2</v>
      </c>
      <c r="AY164" s="155">
        <v>0.2</v>
      </c>
      <c r="AZ164" s="155">
        <v>0.2</v>
      </c>
      <c r="BA164" s="155">
        <v>0.2</v>
      </c>
      <c r="BB164" s="155">
        <v>0.2</v>
      </c>
      <c r="BC164" s="155">
        <v>0.2</v>
      </c>
      <c r="BD164" s="155">
        <v>0.2</v>
      </c>
      <c r="BE164" s="155">
        <v>0.2</v>
      </c>
      <c r="BF164" s="155">
        <v>0.2</v>
      </c>
      <c r="BG164" s="155">
        <v>0.2</v>
      </c>
      <c r="BH164" s="155">
        <v>0.2</v>
      </c>
    </row>
    <row r="165" spans="2:67" ht="18" customHeight="1" x14ac:dyDescent="0.25">
      <c r="B165" s="113"/>
      <c r="C165" s="113"/>
      <c r="D165" s="113" t="s">
        <v>44</v>
      </c>
      <c r="E165" s="113"/>
      <c r="G165" s="153">
        <f>G161*G164</f>
        <v>2.5</v>
      </c>
      <c r="H165" s="153">
        <f t="shared" ref="H165:R165" si="880">H161*H164</f>
        <v>2.5</v>
      </c>
      <c r="I165" s="153">
        <f t="shared" si="880"/>
        <v>2.5</v>
      </c>
      <c r="J165" s="153">
        <f t="shared" si="880"/>
        <v>2.5</v>
      </c>
      <c r="K165" s="153">
        <f t="shared" si="880"/>
        <v>2.5</v>
      </c>
      <c r="L165" s="153">
        <f t="shared" si="880"/>
        <v>2.5</v>
      </c>
      <c r="M165" s="153">
        <f t="shared" si="880"/>
        <v>2.5750000000000002</v>
      </c>
      <c r="N165" s="153">
        <f t="shared" si="880"/>
        <v>2.5750000000000002</v>
      </c>
      <c r="O165" s="153">
        <f t="shared" si="880"/>
        <v>2.5750000000000002</v>
      </c>
      <c r="P165" s="153">
        <f t="shared" si="880"/>
        <v>2.5750000000000002</v>
      </c>
      <c r="Q165" s="153">
        <f t="shared" si="880"/>
        <v>2.5750000000000002</v>
      </c>
      <c r="R165" s="153">
        <f t="shared" si="880"/>
        <v>2.5750000000000002</v>
      </c>
      <c r="AB165" s="153">
        <f>AB161*AB164</f>
        <v>2.5750000000000002</v>
      </c>
      <c r="AC165" s="153">
        <f t="shared" ref="AC165:AM165" si="881">AC161*AC164</f>
        <v>2.5750000000000002</v>
      </c>
      <c r="AD165" s="153">
        <f t="shared" si="881"/>
        <v>2.5750000000000002</v>
      </c>
      <c r="AE165" s="153">
        <f t="shared" si="881"/>
        <v>2.5750000000000002</v>
      </c>
      <c r="AF165" s="153">
        <f t="shared" si="881"/>
        <v>2.5750000000000002</v>
      </c>
      <c r="AG165" s="153">
        <f t="shared" si="881"/>
        <v>2.5750000000000002</v>
      </c>
      <c r="AH165" s="153">
        <f t="shared" si="881"/>
        <v>2.6522500000000004</v>
      </c>
      <c r="AI165" s="153">
        <f t="shared" si="881"/>
        <v>2.6522500000000004</v>
      </c>
      <c r="AJ165" s="153">
        <f t="shared" si="881"/>
        <v>2.6522500000000004</v>
      </c>
      <c r="AK165" s="153">
        <f t="shared" si="881"/>
        <v>2.6522500000000004</v>
      </c>
      <c r="AL165" s="153">
        <f t="shared" si="881"/>
        <v>2.6522500000000004</v>
      </c>
      <c r="AM165" s="153">
        <f t="shared" si="881"/>
        <v>2.6522500000000004</v>
      </c>
      <c r="AW165" s="153">
        <f>AW161*AW164</f>
        <v>2.6522500000000004</v>
      </c>
      <c r="AX165" s="153">
        <f t="shared" ref="AX165:BH165" si="882">AX161*AX164</f>
        <v>2.6522500000000004</v>
      </c>
      <c r="AY165" s="153">
        <f t="shared" si="882"/>
        <v>2.6522500000000004</v>
      </c>
      <c r="AZ165" s="153">
        <f t="shared" si="882"/>
        <v>2.6522500000000004</v>
      </c>
      <c r="BA165" s="153">
        <f t="shared" si="882"/>
        <v>2.6522500000000004</v>
      </c>
      <c r="BB165" s="153">
        <f t="shared" si="882"/>
        <v>2.6522500000000004</v>
      </c>
      <c r="BC165" s="153">
        <f t="shared" si="882"/>
        <v>2.7318175</v>
      </c>
      <c r="BD165" s="153">
        <f t="shared" si="882"/>
        <v>2.7318175</v>
      </c>
      <c r="BE165" s="153">
        <f t="shared" si="882"/>
        <v>2.7318175</v>
      </c>
      <c r="BF165" s="153">
        <f t="shared" si="882"/>
        <v>2.7318175</v>
      </c>
      <c r="BG165" s="153">
        <f t="shared" si="882"/>
        <v>2.7318175</v>
      </c>
      <c r="BH165" s="153">
        <f t="shared" si="882"/>
        <v>2.7318175</v>
      </c>
    </row>
    <row r="166" spans="2:67" ht="18" customHeight="1" x14ac:dyDescent="0.25">
      <c r="B166" s="113"/>
      <c r="C166" s="113"/>
      <c r="D166" s="113"/>
      <c r="E166" s="113"/>
    </row>
    <row r="167" spans="2:67" ht="18" customHeight="1" x14ac:dyDescent="0.25">
      <c r="B167" s="113"/>
      <c r="C167" s="113"/>
      <c r="D167" s="113" t="s">
        <v>45</v>
      </c>
      <c r="E167" s="113"/>
      <c r="G167" s="155">
        <v>0.3</v>
      </c>
      <c r="H167" s="155">
        <v>0.3</v>
      </c>
      <c r="I167" s="155">
        <v>0.3</v>
      </c>
      <c r="J167" s="155">
        <v>0.3</v>
      </c>
      <c r="K167" s="155">
        <v>0.3</v>
      </c>
      <c r="L167" s="155">
        <v>0.3</v>
      </c>
      <c r="M167" s="155">
        <v>0.3</v>
      </c>
      <c r="N167" s="155">
        <v>0.3</v>
      </c>
      <c r="O167" s="155">
        <v>0.3</v>
      </c>
      <c r="P167" s="155">
        <v>0.3</v>
      </c>
      <c r="Q167" s="155">
        <v>0.3</v>
      </c>
      <c r="R167" s="155">
        <v>0.3</v>
      </c>
      <c r="AB167" s="155">
        <v>0.3</v>
      </c>
      <c r="AC167" s="155">
        <v>0.3</v>
      </c>
      <c r="AD167" s="155">
        <v>0.3</v>
      </c>
      <c r="AE167" s="155">
        <v>0.3</v>
      </c>
      <c r="AF167" s="155">
        <v>0.3</v>
      </c>
      <c r="AG167" s="155">
        <v>0.3</v>
      </c>
      <c r="AH167" s="155">
        <v>0.3</v>
      </c>
      <c r="AI167" s="155">
        <v>0.3</v>
      </c>
      <c r="AJ167" s="155">
        <v>0.3</v>
      </c>
      <c r="AK167" s="155">
        <v>0.3</v>
      </c>
      <c r="AL167" s="155">
        <v>0.3</v>
      </c>
      <c r="AM167" s="155">
        <v>0.3</v>
      </c>
      <c r="AW167" s="155">
        <v>0.3</v>
      </c>
      <c r="AX167" s="155">
        <v>0.3</v>
      </c>
      <c r="AY167" s="155">
        <v>0.3</v>
      </c>
      <c r="AZ167" s="155">
        <v>0.3</v>
      </c>
      <c r="BA167" s="155">
        <v>0.3</v>
      </c>
      <c r="BB167" s="155">
        <v>0.3</v>
      </c>
      <c r="BC167" s="155">
        <v>0.3</v>
      </c>
      <c r="BD167" s="155">
        <v>0.3</v>
      </c>
      <c r="BE167" s="155">
        <v>0.3</v>
      </c>
      <c r="BF167" s="155">
        <v>0.3</v>
      </c>
      <c r="BG167" s="155">
        <v>0.3</v>
      </c>
      <c r="BH167" s="155">
        <v>0.3</v>
      </c>
    </row>
    <row r="168" spans="2:67" ht="18" customHeight="1" x14ac:dyDescent="0.25">
      <c r="B168" s="113"/>
      <c r="C168" s="113"/>
      <c r="D168" s="113" t="s">
        <v>46</v>
      </c>
      <c r="E168" s="113"/>
      <c r="G168" s="153">
        <f>G161*G167</f>
        <v>3.75</v>
      </c>
      <c r="H168" s="153">
        <f t="shared" ref="H168:R168" si="883">H161*H167</f>
        <v>3.75</v>
      </c>
      <c r="I168" s="153">
        <f t="shared" si="883"/>
        <v>3.75</v>
      </c>
      <c r="J168" s="153">
        <f t="shared" si="883"/>
        <v>3.75</v>
      </c>
      <c r="K168" s="153">
        <f t="shared" si="883"/>
        <v>3.75</v>
      </c>
      <c r="L168" s="153">
        <f t="shared" si="883"/>
        <v>3.75</v>
      </c>
      <c r="M168" s="153">
        <f t="shared" si="883"/>
        <v>3.8624999999999998</v>
      </c>
      <c r="N168" s="153">
        <f t="shared" si="883"/>
        <v>3.8624999999999998</v>
      </c>
      <c r="O168" s="153">
        <f t="shared" si="883"/>
        <v>3.8624999999999998</v>
      </c>
      <c r="P168" s="153">
        <f t="shared" si="883"/>
        <v>3.8624999999999998</v>
      </c>
      <c r="Q168" s="153">
        <f t="shared" si="883"/>
        <v>3.8624999999999998</v>
      </c>
      <c r="R168" s="153">
        <f t="shared" si="883"/>
        <v>3.8624999999999998</v>
      </c>
      <c r="AB168" s="153">
        <f>AB161*AB167</f>
        <v>3.8624999999999998</v>
      </c>
      <c r="AC168" s="153">
        <f t="shared" ref="AC168:AM168" si="884">AC161*AC167</f>
        <v>3.8624999999999998</v>
      </c>
      <c r="AD168" s="153">
        <f t="shared" si="884"/>
        <v>3.8624999999999998</v>
      </c>
      <c r="AE168" s="153">
        <f t="shared" si="884"/>
        <v>3.8624999999999998</v>
      </c>
      <c r="AF168" s="153">
        <f t="shared" si="884"/>
        <v>3.8624999999999998</v>
      </c>
      <c r="AG168" s="153">
        <f t="shared" si="884"/>
        <v>3.8624999999999998</v>
      </c>
      <c r="AH168" s="153">
        <f t="shared" si="884"/>
        <v>3.9783749999999998</v>
      </c>
      <c r="AI168" s="153">
        <f t="shared" si="884"/>
        <v>3.9783749999999998</v>
      </c>
      <c r="AJ168" s="153">
        <f t="shared" si="884"/>
        <v>3.9783749999999998</v>
      </c>
      <c r="AK168" s="153">
        <f t="shared" si="884"/>
        <v>3.9783749999999998</v>
      </c>
      <c r="AL168" s="153">
        <f t="shared" si="884"/>
        <v>3.9783749999999998</v>
      </c>
      <c r="AM168" s="153">
        <f t="shared" si="884"/>
        <v>3.9783749999999998</v>
      </c>
      <c r="AW168" s="153">
        <f>AW161*AW167</f>
        <v>3.9783749999999998</v>
      </c>
      <c r="AX168" s="153">
        <f t="shared" ref="AX168:BH168" si="885">AX161*AX167</f>
        <v>3.9783749999999998</v>
      </c>
      <c r="AY168" s="153">
        <f t="shared" si="885"/>
        <v>3.9783749999999998</v>
      </c>
      <c r="AZ168" s="153">
        <f t="shared" si="885"/>
        <v>3.9783749999999998</v>
      </c>
      <c r="BA168" s="153">
        <f t="shared" si="885"/>
        <v>3.9783749999999998</v>
      </c>
      <c r="BB168" s="153">
        <f t="shared" si="885"/>
        <v>3.9783749999999998</v>
      </c>
      <c r="BC168" s="153">
        <f t="shared" si="885"/>
        <v>4.09772625</v>
      </c>
      <c r="BD168" s="153">
        <f t="shared" si="885"/>
        <v>4.09772625</v>
      </c>
      <c r="BE168" s="153">
        <f t="shared" si="885"/>
        <v>4.09772625</v>
      </c>
      <c r="BF168" s="153">
        <f t="shared" si="885"/>
        <v>4.09772625</v>
      </c>
      <c r="BG168" s="153">
        <f t="shared" si="885"/>
        <v>4.09772625</v>
      </c>
      <c r="BH168" s="153">
        <f t="shared" si="885"/>
        <v>4.09772625</v>
      </c>
    </row>
    <row r="169" spans="2:67" ht="18" customHeight="1" x14ac:dyDescent="0.25">
      <c r="B169" s="113"/>
      <c r="C169" s="113"/>
      <c r="D169" s="113"/>
      <c r="E169" s="113"/>
    </row>
    <row r="170" spans="2:67" ht="18" customHeight="1" x14ac:dyDescent="0.25">
      <c r="B170" s="113"/>
      <c r="C170" s="113"/>
      <c r="D170" s="113" t="s">
        <v>47</v>
      </c>
      <c r="E170" s="113"/>
      <c r="G170" s="152">
        <v>8</v>
      </c>
      <c r="H170" s="152">
        <v>8</v>
      </c>
      <c r="I170" s="152">
        <v>8</v>
      </c>
      <c r="J170" s="152">
        <v>8</v>
      </c>
      <c r="K170" s="152">
        <v>8</v>
      </c>
      <c r="L170" s="152">
        <v>8</v>
      </c>
      <c r="M170" s="152">
        <v>8</v>
      </c>
      <c r="N170" s="152">
        <v>8</v>
      </c>
      <c r="O170" s="152">
        <v>8</v>
      </c>
      <c r="P170" s="152">
        <v>8</v>
      </c>
      <c r="Q170" s="152">
        <v>8</v>
      </c>
      <c r="R170" s="152">
        <v>8</v>
      </c>
      <c r="AB170" s="152">
        <v>8</v>
      </c>
      <c r="AC170" s="152">
        <v>8</v>
      </c>
      <c r="AD170" s="152">
        <v>8</v>
      </c>
      <c r="AE170" s="152">
        <v>8</v>
      </c>
      <c r="AF170" s="152">
        <v>8</v>
      </c>
      <c r="AG170" s="152">
        <v>8</v>
      </c>
      <c r="AH170" s="152">
        <v>8</v>
      </c>
      <c r="AI170" s="152">
        <v>8</v>
      </c>
      <c r="AJ170" s="152">
        <v>8</v>
      </c>
      <c r="AK170" s="152">
        <v>8</v>
      </c>
      <c r="AL170" s="152">
        <v>8</v>
      </c>
      <c r="AM170" s="152">
        <v>8</v>
      </c>
      <c r="AW170" s="152">
        <v>8</v>
      </c>
      <c r="AX170" s="152">
        <v>8</v>
      </c>
      <c r="AY170" s="152">
        <v>8</v>
      </c>
      <c r="AZ170" s="152">
        <v>8</v>
      </c>
      <c r="BA170" s="152">
        <v>8</v>
      </c>
      <c r="BB170" s="152">
        <v>8</v>
      </c>
      <c r="BC170" s="152">
        <v>8</v>
      </c>
      <c r="BD170" s="152">
        <v>8</v>
      </c>
      <c r="BE170" s="152">
        <v>8</v>
      </c>
      <c r="BF170" s="152">
        <v>8</v>
      </c>
      <c r="BG170" s="152">
        <v>8</v>
      </c>
      <c r="BH170" s="152">
        <v>8</v>
      </c>
    </row>
    <row r="171" spans="2:67" ht="18" customHeight="1" x14ac:dyDescent="0.25">
      <c r="B171" s="113"/>
      <c r="C171" s="113"/>
      <c r="D171" s="113"/>
      <c r="E171" s="113"/>
    </row>
    <row r="172" spans="2:67" ht="18" customHeight="1" x14ac:dyDescent="0.25">
      <c r="B172" s="113"/>
      <c r="C172" s="113"/>
      <c r="D172" s="113" t="s">
        <v>48</v>
      </c>
      <c r="E172" s="113"/>
      <c r="G172" s="153">
        <f>SUM(G161,G165,G168,G170)</f>
        <v>26.75</v>
      </c>
      <c r="H172" s="153">
        <f t="shared" ref="H172:R172" si="886">SUM(H161,H165,H168,H170)</f>
        <v>26.75</v>
      </c>
      <c r="I172" s="153">
        <f t="shared" si="886"/>
        <v>26.75</v>
      </c>
      <c r="J172" s="153">
        <f t="shared" si="886"/>
        <v>26.75</v>
      </c>
      <c r="K172" s="153">
        <f t="shared" si="886"/>
        <v>26.75</v>
      </c>
      <c r="L172" s="153">
        <f t="shared" si="886"/>
        <v>26.75</v>
      </c>
      <c r="M172" s="153">
        <f t="shared" si="886"/>
        <v>27.3125</v>
      </c>
      <c r="N172" s="153">
        <f t="shared" si="886"/>
        <v>27.3125</v>
      </c>
      <c r="O172" s="153">
        <f t="shared" si="886"/>
        <v>27.3125</v>
      </c>
      <c r="P172" s="153">
        <f t="shared" si="886"/>
        <v>27.3125</v>
      </c>
      <c r="Q172" s="153">
        <f t="shared" si="886"/>
        <v>27.3125</v>
      </c>
      <c r="R172" s="153">
        <f t="shared" si="886"/>
        <v>27.3125</v>
      </c>
      <c r="AB172" s="153">
        <f>SUM(AB161,AB165,AB168,AB170)</f>
        <v>27.3125</v>
      </c>
      <c r="AC172" s="153">
        <f t="shared" ref="AC172:AM172" si="887">SUM(AC161,AC165,AC168,AC170)</f>
        <v>27.3125</v>
      </c>
      <c r="AD172" s="153">
        <f t="shared" si="887"/>
        <v>27.3125</v>
      </c>
      <c r="AE172" s="153">
        <f t="shared" si="887"/>
        <v>27.3125</v>
      </c>
      <c r="AF172" s="153">
        <f t="shared" si="887"/>
        <v>27.3125</v>
      </c>
      <c r="AG172" s="153">
        <f t="shared" si="887"/>
        <v>27.3125</v>
      </c>
      <c r="AH172" s="153">
        <f t="shared" si="887"/>
        <v>27.891874999999999</v>
      </c>
      <c r="AI172" s="153">
        <f t="shared" si="887"/>
        <v>27.891874999999999</v>
      </c>
      <c r="AJ172" s="153">
        <f t="shared" si="887"/>
        <v>27.891874999999999</v>
      </c>
      <c r="AK172" s="153">
        <f t="shared" si="887"/>
        <v>27.891874999999999</v>
      </c>
      <c r="AL172" s="153">
        <f t="shared" si="887"/>
        <v>27.891874999999999</v>
      </c>
      <c r="AM172" s="153">
        <f t="shared" si="887"/>
        <v>27.891874999999999</v>
      </c>
      <c r="AW172" s="153">
        <f>SUM(AW161,AW165,AW168,AW170)</f>
        <v>27.891874999999999</v>
      </c>
      <c r="AX172" s="153">
        <f t="shared" ref="AX172:BH172" si="888">SUM(AX161,AX165,AX168,AX170)</f>
        <v>27.891874999999999</v>
      </c>
      <c r="AY172" s="153">
        <f t="shared" si="888"/>
        <v>27.891874999999999</v>
      </c>
      <c r="AZ172" s="153">
        <f t="shared" si="888"/>
        <v>27.891874999999999</v>
      </c>
      <c r="BA172" s="153">
        <f t="shared" si="888"/>
        <v>27.891874999999999</v>
      </c>
      <c r="BB172" s="153">
        <f t="shared" si="888"/>
        <v>27.891874999999999</v>
      </c>
      <c r="BC172" s="153">
        <f t="shared" si="888"/>
        <v>28.488631250000001</v>
      </c>
      <c r="BD172" s="153">
        <f t="shared" si="888"/>
        <v>28.488631250000001</v>
      </c>
      <c r="BE172" s="153">
        <f t="shared" si="888"/>
        <v>28.488631250000001</v>
      </c>
      <c r="BF172" s="153">
        <f t="shared" si="888"/>
        <v>28.488631250000001</v>
      </c>
      <c r="BG172" s="153">
        <f t="shared" si="888"/>
        <v>28.488631250000001</v>
      </c>
      <c r="BH172" s="153">
        <f t="shared" si="888"/>
        <v>28.488631250000001</v>
      </c>
    </row>
    <row r="173" spans="2:67" ht="18" customHeight="1" x14ac:dyDescent="0.25">
      <c r="B173" s="113"/>
      <c r="C173" s="113"/>
      <c r="D173" s="113" t="s">
        <v>49</v>
      </c>
      <c r="E173" s="113"/>
      <c r="G173" s="153">
        <f>G159*G172</f>
        <v>53.5</v>
      </c>
      <c r="H173" s="153">
        <f t="shared" ref="H173:R173" si="889">H159*H172</f>
        <v>53.5</v>
      </c>
      <c r="I173" s="153">
        <f t="shared" si="889"/>
        <v>53.5</v>
      </c>
      <c r="J173" s="153">
        <f t="shared" si="889"/>
        <v>53.5</v>
      </c>
      <c r="K173" s="153">
        <f t="shared" si="889"/>
        <v>53.5</v>
      </c>
      <c r="L173" s="153">
        <f t="shared" si="889"/>
        <v>53.5</v>
      </c>
      <c r="M173" s="153">
        <f t="shared" si="889"/>
        <v>54.625</v>
      </c>
      <c r="N173" s="153">
        <f t="shared" si="889"/>
        <v>54.625</v>
      </c>
      <c r="O173" s="153">
        <f t="shared" si="889"/>
        <v>54.625</v>
      </c>
      <c r="P173" s="153">
        <f t="shared" si="889"/>
        <v>54.625</v>
      </c>
      <c r="Q173" s="153">
        <f t="shared" si="889"/>
        <v>54.625</v>
      </c>
      <c r="R173" s="153">
        <f t="shared" si="889"/>
        <v>54.625</v>
      </c>
      <c r="T173" s="156"/>
      <c r="U173" s="156"/>
      <c r="V173" s="156"/>
      <c r="W173" s="156"/>
      <c r="X173" s="156"/>
      <c r="Y173" s="156"/>
      <c r="AB173" s="153">
        <f>AB159*AB172</f>
        <v>81.9375</v>
      </c>
      <c r="AC173" s="153">
        <f t="shared" ref="AC173:AM173" si="890">AC159*AC172</f>
        <v>81.9375</v>
      </c>
      <c r="AD173" s="153">
        <f t="shared" si="890"/>
        <v>81.9375</v>
      </c>
      <c r="AE173" s="153">
        <f t="shared" si="890"/>
        <v>81.9375</v>
      </c>
      <c r="AF173" s="153">
        <f t="shared" si="890"/>
        <v>81.9375</v>
      </c>
      <c r="AG173" s="153">
        <f t="shared" si="890"/>
        <v>81.9375</v>
      </c>
      <c r="AH173" s="153">
        <f t="shared" si="890"/>
        <v>83.675624999999997</v>
      </c>
      <c r="AI173" s="153">
        <f t="shared" si="890"/>
        <v>83.675624999999997</v>
      </c>
      <c r="AJ173" s="153">
        <f t="shared" si="890"/>
        <v>83.675624999999997</v>
      </c>
      <c r="AK173" s="153">
        <f t="shared" si="890"/>
        <v>83.675624999999997</v>
      </c>
      <c r="AL173" s="153">
        <f t="shared" si="890"/>
        <v>83.675624999999997</v>
      </c>
      <c r="AM173" s="153">
        <f t="shared" si="890"/>
        <v>83.675624999999997</v>
      </c>
      <c r="AO173" s="156"/>
      <c r="AP173" s="156"/>
      <c r="AQ173" s="156"/>
      <c r="AR173" s="156"/>
      <c r="AS173" s="156"/>
      <c r="AT173" s="156"/>
      <c r="AW173" s="153">
        <f>AW159*AW172</f>
        <v>111.5675</v>
      </c>
      <c r="AX173" s="153">
        <f t="shared" ref="AX173:BH173" si="891">AX159*AX172</f>
        <v>111.5675</v>
      </c>
      <c r="AY173" s="153">
        <f t="shared" si="891"/>
        <v>111.5675</v>
      </c>
      <c r="AZ173" s="153">
        <f t="shared" si="891"/>
        <v>111.5675</v>
      </c>
      <c r="BA173" s="153">
        <f t="shared" si="891"/>
        <v>111.5675</v>
      </c>
      <c r="BB173" s="153">
        <f t="shared" si="891"/>
        <v>111.5675</v>
      </c>
      <c r="BC173" s="153">
        <f t="shared" si="891"/>
        <v>113.954525</v>
      </c>
      <c r="BD173" s="153">
        <f t="shared" si="891"/>
        <v>113.954525</v>
      </c>
      <c r="BE173" s="153">
        <f t="shared" si="891"/>
        <v>113.954525</v>
      </c>
      <c r="BF173" s="153">
        <f t="shared" si="891"/>
        <v>113.954525</v>
      </c>
      <c r="BG173" s="153">
        <f t="shared" si="891"/>
        <v>113.954525</v>
      </c>
      <c r="BH173" s="153">
        <f t="shared" si="891"/>
        <v>113.954525</v>
      </c>
      <c r="BJ173" s="156"/>
      <c r="BK173" s="156"/>
      <c r="BL173" s="156"/>
      <c r="BM173" s="156"/>
      <c r="BN173" s="156"/>
      <c r="BO173" s="156"/>
    </row>
    <row r="174" spans="2:67" ht="18" customHeight="1" x14ac:dyDescent="0.25">
      <c r="B174" s="113"/>
      <c r="C174" s="113"/>
      <c r="D174" s="113"/>
      <c r="E174" s="113"/>
    </row>
    <row r="175" spans="2:67" ht="18" customHeight="1" x14ac:dyDescent="0.25">
      <c r="B175" s="113"/>
      <c r="C175" s="113" t="s">
        <v>51</v>
      </c>
      <c r="D175" s="113"/>
      <c r="E175" s="113"/>
    </row>
    <row r="176" spans="2:67" ht="18" customHeight="1" x14ac:dyDescent="0.25">
      <c r="B176" s="113"/>
      <c r="C176" s="113"/>
      <c r="D176" s="113" t="s">
        <v>41</v>
      </c>
      <c r="E176" s="113"/>
      <c r="G176" s="119">
        <v>2</v>
      </c>
      <c r="H176" s="119">
        <v>2</v>
      </c>
      <c r="I176" s="119">
        <v>2</v>
      </c>
      <c r="J176" s="119">
        <v>2</v>
      </c>
      <c r="K176" s="119">
        <v>2</v>
      </c>
      <c r="L176" s="119">
        <v>2</v>
      </c>
      <c r="M176" s="119">
        <v>2</v>
      </c>
      <c r="N176" s="119">
        <v>2</v>
      </c>
      <c r="O176" s="119">
        <v>2</v>
      </c>
      <c r="P176" s="119">
        <v>2</v>
      </c>
      <c r="Q176" s="119">
        <v>2</v>
      </c>
      <c r="R176" s="119">
        <v>2</v>
      </c>
      <c r="AB176" s="119">
        <v>3</v>
      </c>
      <c r="AC176" s="119">
        <v>3</v>
      </c>
      <c r="AD176" s="119">
        <v>3</v>
      </c>
      <c r="AE176" s="119">
        <v>3</v>
      </c>
      <c r="AF176" s="119">
        <v>3</v>
      </c>
      <c r="AG176" s="119">
        <v>3</v>
      </c>
      <c r="AH176" s="119">
        <v>3</v>
      </c>
      <c r="AI176" s="119">
        <v>3</v>
      </c>
      <c r="AJ176" s="119">
        <v>3</v>
      </c>
      <c r="AK176" s="119">
        <v>3</v>
      </c>
      <c r="AL176" s="119">
        <v>3</v>
      </c>
      <c r="AM176" s="119">
        <v>3</v>
      </c>
      <c r="AW176" s="119">
        <v>4</v>
      </c>
      <c r="AX176" s="119">
        <v>4</v>
      </c>
      <c r="AY176" s="119">
        <v>4</v>
      </c>
      <c r="AZ176" s="119">
        <v>4</v>
      </c>
      <c r="BA176" s="119">
        <v>4</v>
      </c>
      <c r="BB176" s="119">
        <v>4</v>
      </c>
      <c r="BC176" s="119">
        <v>4</v>
      </c>
      <c r="BD176" s="119">
        <v>4</v>
      </c>
      <c r="BE176" s="119">
        <v>4</v>
      </c>
      <c r="BF176" s="119">
        <v>4</v>
      </c>
      <c r="BG176" s="119">
        <v>4</v>
      </c>
      <c r="BH176" s="119">
        <v>4</v>
      </c>
    </row>
    <row r="177" spans="2:67" ht="18" customHeight="1" x14ac:dyDescent="0.25">
      <c r="B177" s="113"/>
      <c r="C177" s="113"/>
      <c r="D177" s="113"/>
      <c r="E177" s="113"/>
    </row>
    <row r="178" spans="2:67" ht="18" customHeight="1" x14ac:dyDescent="0.25">
      <c r="B178" s="113"/>
      <c r="C178" s="113"/>
      <c r="D178" s="113" t="s">
        <v>43</v>
      </c>
      <c r="E178" s="113"/>
      <c r="G178" s="152">
        <v>6.25</v>
      </c>
      <c r="H178" s="153">
        <f>G178*(1+H179)</f>
        <v>6.25</v>
      </c>
      <c r="I178" s="153">
        <f t="shared" ref="I178" si="892">H178*(1+I179)</f>
        <v>6.25</v>
      </c>
      <c r="J178" s="153">
        <f t="shared" ref="J178" si="893">I178*(1+J179)</f>
        <v>6.25</v>
      </c>
      <c r="K178" s="153">
        <f t="shared" ref="K178" si="894">J178*(1+K179)</f>
        <v>6.25</v>
      </c>
      <c r="L178" s="153">
        <f t="shared" ref="L178" si="895">K178*(1+L179)</f>
        <v>6.25</v>
      </c>
      <c r="M178" s="153">
        <f t="shared" ref="M178" si="896">L178*(1+M179)</f>
        <v>6.4375</v>
      </c>
      <c r="N178" s="153">
        <f t="shared" ref="N178" si="897">M178*(1+N179)</f>
        <v>6.4375</v>
      </c>
      <c r="O178" s="153">
        <f t="shared" ref="O178" si="898">N178*(1+O179)</f>
        <v>6.4375</v>
      </c>
      <c r="P178" s="153">
        <f t="shared" ref="P178" si="899">O178*(1+P179)</f>
        <v>6.4375</v>
      </c>
      <c r="Q178" s="153">
        <f t="shared" ref="Q178" si="900">P178*(1+Q179)</f>
        <v>6.4375</v>
      </c>
      <c r="R178" s="153">
        <f t="shared" ref="R178" si="901">Q178*(1+R179)</f>
        <v>6.4375</v>
      </c>
      <c r="AB178" s="154">
        <f>R178*(1+AB179)</f>
        <v>6.4375</v>
      </c>
      <c r="AC178" s="153">
        <f>AB178*(1+AC179)</f>
        <v>6.4375</v>
      </c>
      <c r="AD178" s="153">
        <f t="shared" ref="AD178" si="902">AC178*(1+AD179)</f>
        <v>6.4375</v>
      </c>
      <c r="AE178" s="153">
        <f t="shared" ref="AE178" si="903">AD178*(1+AE179)</f>
        <v>6.4375</v>
      </c>
      <c r="AF178" s="153">
        <f t="shared" ref="AF178" si="904">AE178*(1+AF179)</f>
        <v>6.4375</v>
      </c>
      <c r="AG178" s="153">
        <f t="shared" ref="AG178" si="905">AF178*(1+AG179)</f>
        <v>6.4375</v>
      </c>
      <c r="AH178" s="153">
        <f t="shared" ref="AH178" si="906">AG178*(1+AH179)</f>
        <v>6.6306250000000002</v>
      </c>
      <c r="AI178" s="153">
        <f t="shared" ref="AI178" si="907">AH178*(1+AI179)</f>
        <v>6.6306250000000002</v>
      </c>
      <c r="AJ178" s="153">
        <f t="shared" ref="AJ178" si="908">AI178*(1+AJ179)</f>
        <v>6.6306250000000002</v>
      </c>
      <c r="AK178" s="153">
        <f t="shared" ref="AK178" si="909">AJ178*(1+AK179)</f>
        <v>6.6306250000000002</v>
      </c>
      <c r="AL178" s="153">
        <f t="shared" ref="AL178" si="910">AK178*(1+AL179)</f>
        <v>6.6306250000000002</v>
      </c>
      <c r="AM178" s="153">
        <f t="shared" ref="AM178" si="911">AL178*(1+AM179)</f>
        <v>6.6306250000000002</v>
      </c>
      <c r="AW178" s="154">
        <f>AM178*(1+AW179)</f>
        <v>6.6306250000000002</v>
      </c>
      <c r="AX178" s="153">
        <f>AW178*(1+AX179)</f>
        <v>6.6306250000000002</v>
      </c>
      <c r="AY178" s="153">
        <f t="shared" ref="AY178" si="912">AX178*(1+AY179)</f>
        <v>6.6306250000000002</v>
      </c>
      <c r="AZ178" s="153">
        <f t="shared" ref="AZ178" si="913">AY178*(1+AZ179)</f>
        <v>6.6306250000000002</v>
      </c>
      <c r="BA178" s="153">
        <f t="shared" ref="BA178" si="914">AZ178*(1+BA179)</f>
        <v>6.6306250000000002</v>
      </c>
      <c r="BB178" s="153">
        <f t="shared" ref="BB178" si="915">BA178*(1+BB179)</f>
        <v>6.6306250000000002</v>
      </c>
      <c r="BC178" s="153">
        <f t="shared" ref="BC178" si="916">BB178*(1+BC179)</f>
        <v>6.82954375</v>
      </c>
      <c r="BD178" s="153">
        <f t="shared" ref="BD178" si="917">BC178*(1+BD179)</f>
        <v>6.82954375</v>
      </c>
      <c r="BE178" s="153">
        <f t="shared" ref="BE178" si="918">BD178*(1+BE179)</f>
        <v>6.82954375</v>
      </c>
      <c r="BF178" s="153">
        <f t="shared" ref="BF178" si="919">BE178*(1+BF179)</f>
        <v>6.82954375</v>
      </c>
      <c r="BG178" s="153">
        <f t="shared" ref="BG178" si="920">BF178*(1+BG179)</f>
        <v>6.82954375</v>
      </c>
      <c r="BH178" s="153">
        <f t="shared" ref="BH178" si="921">BG178*(1+BH179)</f>
        <v>6.82954375</v>
      </c>
    </row>
    <row r="179" spans="2:67" ht="18" customHeight="1" x14ac:dyDescent="0.25">
      <c r="B179" s="113"/>
      <c r="C179" s="113"/>
      <c r="D179" s="113"/>
      <c r="E179" s="118" t="s">
        <v>6</v>
      </c>
      <c r="H179" s="133">
        <v>0</v>
      </c>
      <c r="I179" s="133">
        <v>0</v>
      </c>
      <c r="J179" s="133">
        <v>0</v>
      </c>
      <c r="K179" s="133">
        <v>0</v>
      </c>
      <c r="L179" s="133">
        <v>0</v>
      </c>
      <c r="M179" s="133">
        <v>0.03</v>
      </c>
      <c r="N179" s="133">
        <v>0</v>
      </c>
      <c r="O179" s="133">
        <v>0</v>
      </c>
      <c r="P179" s="133">
        <v>0</v>
      </c>
      <c r="Q179" s="133">
        <v>0</v>
      </c>
      <c r="R179" s="133">
        <v>0</v>
      </c>
      <c r="AB179" s="133">
        <v>0</v>
      </c>
      <c r="AC179" s="133">
        <v>0</v>
      </c>
      <c r="AD179" s="133">
        <v>0</v>
      </c>
      <c r="AE179" s="133">
        <v>0</v>
      </c>
      <c r="AF179" s="133">
        <v>0</v>
      </c>
      <c r="AG179" s="133">
        <v>0</v>
      </c>
      <c r="AH179" s="133">
        <v>0.03</v>
      </c>
      <c r="AI179" s="133">
        <v>0</v>
      </c>
      <c r="AJ179" s="133">
        <v>0</v>
      </c>
      <c r="AK179" s="133">
        <v>0</v>
      </c>
      <c r="AL179" s="133">
        <v>0</v>
      </c>
      <c r="AM179" s="133">
        <v>0</v>
      </c>
      <c r="AW179" s="133">
        <v>0</v>
      </c>
      <c r="AX179" s="133">
        <v>0</v>
      </c>
      <c r="AY179" s="133">
        <v>0</v>
      </c>
      <c r="AZ179" s="133">
        <v>0</v>
      </c>
      <c r="BA179" s="133">
        <v>0</v>
      </c>
      <c r="BB179" s="133">
        <v>0</v>
      </c>
      <c r="BC179" s="133">
        <v>0.03</v>
      </c>
      <c r="BD179" s="133">
        <v>0</v>
      </c>
      <c r="BE179" s="133">
        <v>0</v>
      </c>
      <c r="BF179" s="133">
        <v>0</v>
      </c>
      <c r="BG179" s="133">
        <v>0</v>
      </c>
      <c r="BH179" s="133">
        <v>0</v>
      </c>
    </row>
    <row r="180" spans="2:67" ht="18" customHeight="1" x14ac:dyDescent="0.25">
      <c r="B180" s="113"/>
      <c r="C180" s="113"/>
      <c r="D180" s="113"/>
      <c r="E180" s="113"/>
    </row>
    <row r="181" spans="2:67" ht="18" customHeight="1" x14ac:dyDescent="0.25">
      <c r="B181" s="113"/>
      <c r="C181" s="113"/>
      <c r="D181" s="113" t="s">
        <v>42</v>
      </c>
      <c r="E181" s="113"/>
      <c r="G181" s="155">
        <v>0.1</v>
      </c>
      <c r="H181" s="155">
        <v>0.1</v>
      </c>
      <c r="I181" s="155">
        <v>0.1</v>
      </c>
      <c r="J181" s="155">
        <v>0.1</v>
      </c>
      <c r="K181" s="155">
        <v>0.1</v>
      </c>
      <c r="L181" s="155">
        <v>0.1</v>
      </c>
      <c r="M181" s="155">
        <v>0.1</v>
      </c>
      <c r="N181" s="155">
        <v>0.1</v>
      </c>
      <c r="O181" s="155">
        <v>0.1</v>
      </c>
      <c r="P181" s="155">
        <v>0.1</v>
      </c>
      <c r="Q181" s="155">
        <v>0.1</v>
      </c>
      <c r="R181" s="155">
        <v>0.1</v>
      </c>
      <c r="AB181" s="155">
        <v>0.1</v>
      </c>
      <c r="AC181" s="155">
        <v>0.1</v>
      </c>
      <c r="AD181" s="155">
        <v>0.1</v>
      </c>
      <c r="AE181" s="155">
        <v>0.1</v>
      </c>
      <c r="AF181" s="155">
        <v>0.1</v>
      </c>
      <c r="AG181" s="155">
        <v>0.1</v>
      </c>
      <c r="AH181" s="155">
        <v>0.1</v>
      </c>
      <c r="AI181" s="155">
        <v>0.1</v>
      </c>
      <c r="AJ181" s="155">
        <v>0.1</v>
      </c>
      <c r="AK181" s="155">
        <v>0.1</v>
      </c>
      <c r="AL181" s="155">
        <v>0.1</v>
      </c>
      <c r="AM181" s="155">
        <v>0.1</v>
      </c>
      <c r="AW181" s="155">
        <v>0.1</v>
      </c>
      <c r="AX181" s="155">
        <v>0.1</v>
      </c>
      <c r="AY181" s="155">
        <v>0.1</v>
      </c>
      <c r="AZ181" s="155">
        <v>0.1</v>
      </c>
      <c r="BA181" s="155">
        <v>0.1</v>
      </c>
      <c r="BB181" s="155">
        <v>0.1</v>
      </c>
      <c r="BC181" s="155">
        <v>0.1</v>
      </c>
      <c r="BD181" s="155">
        <v>0.1</v>
      </c>
      <c r="BE181" s="155">
        <v>0.1</v>
      </c>
      <c r="BF181" s="155">
        <v>0.1</v>
      </c>
      <c r="BG181" s="155">
        <v>0.1</v>
      </c>
      <c r="BH181" s="155">
        <v>0.1</v>
      </c>
    </row>
    <row r="182" spans="2:67" ht="18" customHeight="1" x14ac:dyDescent="0.25">
      <c r="B182" s="113"/>
      <c r="C182" s="113"/>
      <c r="D182" s="113" t="s">
        <v>44</v>
      </c>
      <c r="E182" s="113"/>
      <c r="G182" s="153">
        <f>G178*G181</f>
        <v>0.625</v>
      </c>
      <c r="H182" s="153">
        <f t="shared" ref="H182:R182" si="922">H178*H181</f>
        <v>0.625</v>
      </c>
      <c r="I182" s="153">
        <f t="shared" si="922"/>
        <v>0.625</v>
      </c>
      <c r="J182" s="153">
        <f t="shared" si="922"/>
        <v>0.625</v>
      </c>
      <c r="K182" s="153">
        <f t="shared" si="922"/>
        <v>0.625</v>
      </c>
      <c r="L182" s="153">
        <f t="shared" si="922"/>
        <v>0.625</v>
      </c>
      <c r="M182" s="153">
        <f t="shared" si="922"/>
        <v>0.64375000000000004</v>
      </c>
      <c r="N182" s="153">
        <f t="shared" si="922"/>
        <v>0.64375000000000004</v>
      </c>
      <c r="O182" s="153">
        <f t="shared" si="922"/>
        <v>0.64375000000000004</v>
      </c>
      <c r="P182" s="153">
        <f t="shared" si="922"/>
        <v>0.64375000000000004</v>
      </c>
      <c r="Q182" s="153">
        <f t="shared" si="922"/>
        <v>0.64375000000000004</v>
      </c>
      <c r="R182" s="153">
        <f t="shared" si="922"/>
        <v>0.64375000000000004</v>
      </c>
      <c r="AB182" s="153">
        <f>AB178*AB181</f>
        <v>0.64375000000000004</v>
      </c>
      <c r="AC182" s="153">
        <f t="shared" ref="AC182:AM182" si="923">AC178*AC181</f>
        <v>0.64375000000000004</v>
      </c>
      <c r="AD182" s="153">
        <f t="shared" si="923"/>
        <v>0.64375000000000004</v>
      </c>
      <c r="AE182" s="153">
        <f t="shared" si="923"/>
        <v>0.64375000000000004</v>
      </c>
      <c r="AF182" s="153">
        <f t="shared" si="923"/>
        <v>0.64375000000000004</v>
      </c>
      <c r="AG182" s="153">
        <f t="shared" si="923"/>
        <v>0.64375000000000004</v>
      </c>
      <c r="AH182" s="153">
        <f t="shared" si="923"/>
        <v>0.66306250000000011</v>
      </c>
      <c r="AI182" s="153">
        <f t="shared" si="923"/>
        <v>0.66306250000000011</v>
      </c>
      <c r="AJ182" s="153">
        <f t="shared" si="923"/>
        <v>0.66306250000000011</v>
      </c>
      <c r="AK182" s="153">
        <f t="shared" si="923"/>
        <v>0.66306250000000011</v>
      </c>
      <c r="AL182" s="153">
        <f t="shared" si="923"/>
        <v>0.66306250000000011</v>
      </c>
      <c r="AM182" s="153">
        <f t="shared" si="923"/>
        <v>0.66306250000000011</v>
      </c>
      <c r="AW182" s="153">
        <f>AW178*AW181</f>
        <v>0.66306250000000011</v>
      </c>
      <c r="AX182" s="153">
        <f t="shared" ref="AX182:BH182" si="924">AX178*AX181</f>
        <v>0.66306250000000011</v>
      </c>
      <c r="AY182" s="153">
        <f t="shared" si="924"/>
        <v>0.66306250000000011</v>
      </c>
      <c r="AZ182" s="153">
        <f t="shared" si="924"/>
        <v>0.66306250000000011</v>
      </c>
      <c r="BA182" s="153">
        <f t="shared" si="924"/>
        <v>0.66306250000000011</v>
      </c>
      <c r="BB182" s="153">
        <f t="shared" si="924"/>
        <v>0.66306250000000011</v>
      </c>
      <c r="BC182" s="153">
        <f t="shared" si="924"/>
        <v>0.682954375</v>
      </c>
      <c r="BD182" s="153">
        <f t="shared" si="924"/>
        <v>0.682954375</v>
      </c>
      <c r="BE182" s="153">
        <f t="shared" si="924"/>
        <v>0.682954375</v>
      </c>
      <c r="BF182" s="153">
        <f t="shared" si="924"/>
        <v>0.682954375</v>
      </c>
      <c r="BG182" s="153">
        <f t="shared" si="924"/>
        <v>0.682954375</v>
      </c>
      <c r="BH182" s="153">
        <f t="shared" si="924"/>
        <v>0.682954375</v>
      </c>
    </row>
    <row r="183" spans="2:67" ht="18" customHeight="1" x14ac:dyDescent="0.25">
      <c r="B183" s="113"/>
      <c r="C183" s="113"/>
      <c r="D183" s="113"/>
      <c r="E183" s="113"/>
    </row>
    <row r="184" spans="2:67" ht="18" customHeight="1" x14ac:dyDescent="0.25">
      <c r="B184" s="113"/>
      <c r="C184" s="113"/>
      <c r="D184" s="113" t="s">
        <v>45</v>
      </c>
      <c r="E184" s="113"/>
      <c r="G184" s="155">
        <v>0.3</v>
      </c>
      <c r="H184" s="155">
        <v>0.3</v>
      </c>
      <c r="I184" s="155">
        <v>0.3</v>
      </c>
      <c r="J184" s="155">
        <v>0.3</v>
      </c>
      <c r="K184" s="155">
        <v>0.3</v>
      </c>
      <c r="L184" s="155">
        <v>0.3</v>
      </c>
      <c r="M184" s="155">
        <v>0.3</v>
      </c>
      <c r="N184" s="155">
        <v>0.3</v>
      </c>
      <c r="O184" s="155">
        <v>0.3</v>
      </c>
      <c r="P184" s="155">
        <v>0.3</v>
      </c>
      <c r="Q184" s="155">
        <v>0.3</v>
      </c>
      <c r="R184" s="155">
        <v>0.3</v>
      </c>
      <c r="AB184" s="155">
        <v>0.3</v>
      </c>
      <c r="AC184" s="155">
        <v>0.3</v>
      </c>
      <c r="AD184" s="155">
        <v>0.3</v>
      </c>
      <c r="AE184" s="155">
        <v>0.3</v>
      </c>
      <c r="AF184" s="155">
        <v>0.3</v>
      </c>
      <c r="AG184" s="155">
        <v>0.3</v>
      </c>
      <c r="AH184" s="155">
        <v>0.3</v>
      </c>
      <c r="AI184" s="155">
        <v>0.3</v>
      </c>
      <c r="AJ184" s="155">
        <v>0.3</v>
      </c>
      <c r="AK184" s="155">
        <v>0.3</v>
      </c>
      <c r="AL184" s="155">
        <v>0.3</v>
      </c>
      <c r="AM184" s="155">
        <v>0.3</v>
      </c>
      <c r="AW184" s="155">
        <v>0.3</v>
      </c>
      <c r="AX184" s="155">
        <v>0.3</v>
      </c>
      <c r="AY184" s="155">
        <v>0.3</v>
      </c>
      <c r="AZ184" s="155">
        <v>0.3</v>
      </c>
      <c r="BA184" s="155">
        <v>0.3</v>
      </c>
      <c r="BB184" s="155">
        <v>0.3</v>
      </c>
      <c r="BC184" s="155">
        <v>0.3</v>
      </c>
      <c r="BD184" s="155">
        <v>0.3</v>
      </c>
      <c r="BE184" s="155">
        <v>0.3</v>
      </c>
      <c r="BF184" s="155">
        <v>0.3</v>
      </c>
      <c r="BG184" s="155">
        <v>0.3</v>
      </c>
      <c r="BH184" s="155">
        <v>0.3</v>
      </c>
    </row>
    <row r="185" spans="2:67" ht="18" customHeight="1" x14ac:dyDescent="0.25">
      <c r="B185" s="113"/>
      <c r="C185" s="113"/>
      <c r="D185" s="113" t="s">
        <v>46</v>
      </c>
      <c r="E185" s="113"/>
      <c r="G185" s="153">
        <f>G178*G184</f>
        <v>1.875</v>
      </c>
      <c r="H185" s="153">
        <f t="shared" ref="H185:R185" si="925">H178*H184</f>
        <v>1.875</v>
      </c>
      <c r="I185" s="153">
        <f t="shared" si="925"/>
        <v>1.875</v>
      </c>
      <c r="J185" s="153">
        <f t="shared" si="925"/>
        <v>1.875</v>
      </c>
      <c r="K185" s="153">
        <f t="shared" si="925"/>
        <v>1.875</v>
      </c>
      <c r="L185" s="153">
        <f t="shared" si="925"/>
        <v>1.875</v>
      </c>
      <c r="M185" s="153">
        <f t="shared" si="925"/>
        <v>1.9312499999999999</v>
      </c>
      <c r="N185" s="153">
        <f t="shared" si="925"/>
        <v>1.9312499999999999</v>
      </c>
      <c r="O185" s="153">
        <f t="shared" si="925"/>
        <v>1.9312499999999999</v>
      </c>
      <c r="P185" s="153">
        <f t="shared" si="925"/>
        <v>1.9312499999999999</v>
      </c>
      <c r="Q185" s="153">
        <f t="shared" si="925"/>
        <v>1.9312499999999999</v>
      </c>
      <c r="R185" s="153">
        <f t="shared" si="925"/>
        <v>1.9312499999999999</v>
      </c>
      <c r="AB185" s="153">
        <f>AB178*AB184</f>
        <v>1.9312499999999999</v>
      </c>
      <c r="AC185" s="153">
        <f t="shared" ref="AC185:AM185" si="926">AC178*AC184</f>
        <v>1.9312499999999999</v>
      </c>
      <c r="AD185" s="153">
        <f t="shared" si="926"/>
        <v>1.9312499999999999</v>
      </c>
      <c r="AE185" s="153">
        <f t="shared" si="926"/>
        <v>1.9312499999999999</v>
      </c>
      <c r="AF185" s="153">
        <f t="shared" si="926"/>
        <v>1.9312499999999999</v>
      </c>
      <c r="AG185" s="153">
        <f t="shared" si="926"/>
        <v>1.9312499999999999</v>
      </c>
      <c r="AH185" s="153">
        <f t="shared" si="926"/>
        <v>1.9891874999999999</v>
      </c>
      <c r="AI185" s="153">
        <f t="shared" si="926"/>
        <v>1.9891874999999999</v>
      </c>
      <c r="AJ185" s="153">
        <f t="shared" si="926"/>
        <v>1.9891874999999999</v>
      </c>
      <c r="AK185" s="153">
        <f t="shared" si="926"/>
        <v>1.9891874999999999</v>
      </c>
      <c r="AL185" s="153">
        <f t="shared" si="926"/>
        <v>1.9891874999999999</v>
      </c>
      <c r="AM185" s="153">
        <f t="shared" si="926"/>
        <v>1.9891874999999999</v>
      </c>
      <c r="AW185" s="153">
        <f>AW178*AW184</f>
        <v>1.9891874999999999</v>
      </c>
      <c r="AX185" s="153">
        <f t="shared" ref="AX185:BH185" si="927">AX178*AX184</f>
        <v>1.9891874999999999</v>
      </c>
      <c r="AY185" s="153">
        <f t="shared" si="927"/>
        <v>1.9891874999999999</v>
      </c>
      <c r="AZ185" s="153">
        <f t="shared" si="927"/>
        <v>1.9891874999999999</v>
      </c>
      <c r="BA185" s="153">
        <f t="shared" si="927"/>
        <v>1.9891874999999999</v>
      </c>
      <c r="BB185" s="153">
        <f t="shared" si="927"/>
        <v>1.9891874999999999</v>
      </c>
      <c r="BC185" s="153">
        <f t="shared" si="927"/>
        <v>2.048863125</v>
      </c>
      <c r="BD185" s="153">
        <f t="shared" si="927"/>
        <v>2.048863125</v>
      </c>
      <c r="BE185" s="153">
        <f t="shared" si="927"/>
        <v>2.048863125</v>
      </c>
      <c r="BF185" s="153">
        <f t="shared" si="927"/>
        <v>2.048863125</v>
      </c>
      <c r="BG185" s="153">
        <f t="shared" si="927"/>
        <v>2.048863125</v>
      </c>
      <c r="BH185" s="153">
        <f t="shared" si="927"/>
        <v>2.048863125</v>
      </c>
    </row>
    <row r="186" spans="2:67" ht="18" customHeight="1" x14ac:dyDescent="0.25">
      <c r="B186" s="113"/>
      <c r="C186" s="113"/>
      <c r="D186" s="113"/>
      <c r="E186" s="113"/>
    </row>
    <row r="187" spans="2:67" ht="18" customHeight="1" x14ac:dyDescent="0.25">
      <c r="B187" s="113"/>
      <c r="C187" s="113"/>
      <c r="D187" s="113" t="s">
        <v>47</v>
      </c>
      <c r="E187" s="113"/>
      <c r="G187" s="152">
        <v>1</v>
      </c>
      <c r="H187" s="152">
        <v>1</v>
      </c>
      <c r="I187" s="152">
        <v>1</v>
      </c>
      <c r="J187" s="152">
        <v>1</v>
      </c>
      <c r="K187" s="152">
        <v>1</v>
      </c>
      <c r="L187" s="152">
        <v>1</v>
      </c>
      <c r="M187" s="152">
        <v>1</v>
      </c>
      <c r="N187" s="152">
        <v>1</v>
      </c>
      <c r="O187" s="152">
        <v>1</v>
      </c>
      <c r="P187" s="152">
        <v>1</v>
      </c>
      <c r="Q187" s="152">
        <v>1</v>
      </c>
      <c r="R187" s="152">
        <v>1</v>
      </c>
      <c r="AB187" s="152">
        <v>8</v>
      </c>
      <c r="AC187" s="152">
        <v>8</v>
      </c>
      <c r="AD187" s="152">
        <v>8</v>
      </c>
      <c r="AE187" s="152">
        <v>8</v>
      </c>
      <c r="AF187" s="152">
        <v>8</v>
      </c>
      <c r="AG187" s="152">
        <v>8</v>
      </c>
      <c r="AH187" s="152">
        <v>8</v>
      </c>
      <c r="AI187" s="152">
        <v>8</v>
      </c>
      <c r="AJ187" s="152">
        <v>8</v>
      </c>
      <c r="AK187" s="152">
        <v>8</v>
      </c>
      <c r="AL187" s="152">
        <v>8</v>
      </c>
      <c r="AM187" s="152">
        <v>8</v>
      </c>
      <c r="AW187" s="152">
        <v>8</v>
      </c>
      <c r="AX187" s="152">
        <v>8</v>
      </c>
      <c r="AY187" s="152">
        <v>8</v>
      </c>
      <c r="AZ187" s="152">
        <v>8</v>
      </c>
      <c r="BA187" s="152">
        <v>8</v>
      </c>
      <c r="BB187" s="152">
        <v>8</v>
      </c>
      <c r="BC187" s="152">
        <v>8</v>
      </c>
      <c r="BD187" s="152">
        <v>8</v>
      </c>
      <c r="BE187" s="152">
        <v>8</v>
      </c>
      <c r="BF187" s="152">
        <v>8</v>
      </c>
      <c r="BG187" s="152">
        <v>8</v>
      </c>
      <c r="BH187" s="152">
        <v>8</v>
      </c>
    </row>
    <row r="188" spans="2:67" ht="18" customHeight="1" x14ac:dyDescent="0.25">
      <c r="B188" s="113"/>
      <c r="C188" s="113"/>
      <c r="D188" s="113"/>
      <c r="E188" s="113"/>
    </row>
    <row r="189" spans="2:67" ht="18" customHeight="1" x14ac:dyDescent="0.25">
      <c r="B189" s="113"/>
      <c r="C189" s="113"/>
      <c r="D189" s="113" t="s">
        <v>48</v>
      </c>
      <c r="E189" s="113"/>
      <c r="G189" s="153">
        <f>SUM(G178,G182,G185,G187)</f>
        <v>9.75</v>
      </c>
      <c r="H189" s="153">
        <f t="shared" ref="H189:R189" si="928">SUM(H178,H182,H185,H187)</f>
        <v>9.75</v>
      </c>
      <c r="I189" s="153">
        <f t="shared" si="928"/>
        <v>9.75</v>
      </c>
      <c r="J189" s="153">
        <f t="shared" si="928"/>
        <v>9.75</v>
      </c>
      <c r="K189" s="153">
        <f t="shared" si="928"/>
        <v>9.75</v>
      </c>
      <c r="L189" s="153">
        <f t="shared" si="928"/>
        <v>9.75</v>
      </c>
      <c r="M189" s="153">
        <f t="shared" si="928"/>
        <v>10.012499999999999</v>
      </c>
      <c r="N189" s="153">
        <f t="shared" si="928"/>
        <v>10.012499999999999</v>
      </c>
      <c r="O189" s="153">
        <f t="shared" si="928"/>
        <v>10.012499999999999</v>
      </c>
      <c r="P189" s="153">
        <f t="shared" si="928"/>
        <v>10.012499999999999</v>
      </c>
      <c r="Q189" s="153">
        <f t="shared" si="928"/>
        <v>10.012499999999999</v>
      </c>
      <c r="R189" s="153">
        <f t="shared" si="928"/>
        <v>10.012499999999999</v>
      </c>
      <c r="AB189" s="153">
        <f>SUM(AB178,AB182,AB185,AB187)</f>
        <v>17.012499999999999</v>
      </c>
      <c r="AC189" s="153">
        <f t="shared" ref="AC189:AM189" si="929">SUM(AC178,AC182,AC185,AC187)</f>
        <v>17.012499999999999</v>
      </c>
      <c r="AD189" s="153">
        <f t="shared" si="929"/>
        <v>17.012499999999999</v>
      </c>
      <c r="AE189" s="153">
        <f t="shared" si="929"/>
        <v>17.012499999999999</v>
      </c>
      <c r="AF189" s="153">
        <f t="shared" si="929"/>
        <v>17.012499999999999</v>
      </c>
      <c r="AG189" s="153">
        <f t="shared" si="929"/>
        <v>17.012499999999999</v>
      </c>
      <c r="AH189" s="153">
        <f t="shared" si="929"/>
        <v>17.282875000000001</v>
      </c>
      <c r="AI189" s="153">
        <f t="shared" si="929"/>
        <v>17.282875000000001</v>
      </c>
      <c r="AJ189" s="153">
        <f t="shared" si="929"/>
        <v>17.282875000000001</v>
      </c>
      <c r="AK189" s="153">
        <f t="shared" si="929"/>
        <v>17.282875000000001</v>
      </c>
      <c r="AL189" s="153">
        <f t="shared" si="929"/>
        <v>17.282875000000001</v>
      </c>
      <c r="AM189" s="153">
        <f t="shared" si="929"/>
        <v>17.282875000000001</v>
      </c>
      <c r="AW189" s="153">
        <f>SUM(AW178,AW182,AW185,AW187)</f>
        <v>17.282875000000001</v>
      </c>
      <c r="AX189" s="153">
        <f t="shared" ref="AX189:BH189" si="930">SUM(AX178,AX182,AX185,AX187)</f>
        <v>17.282875000000001</v>
      </c>
      <c r="AY189" s="153">
        <f t="shared" si="930"/>
        <v>17.282875000000001</v>
      </c>
      <c r="AZ189" s="153">
        <f t="shared" si="930"/>
        <v>17.282875000000001</v>
      </c>
      <c r="BA189" s="153">
        <f t="shared" si="930"/>
        <v>17.282875000000001</v>
      </c>
      <c r="BB189" s="153">
        <f t="shared" si="930"/>
        <v>17.282875000000001</v>
      </c>
      <c r="BC189" s="153">
        <f t="shared" si="930"/>
        <v>17.561361250000001</v>
      </c>
      <c r="BD189" s="153">
        <f t="shared" si="930"/>
        <v>17.561361250000001</v>
      </c>
      <c r="BE189" s="153">
        <f t="shared" si="930"/>
        <v>17.561361250000001</v>
      </c>
      <c r="BF189" s="153">
        <f t="shared" si="930"/>
        <v>17.561361250000001</v>
      </c>
      <c r="BG189" s="153">
        <f t="shared" si="930"/>
        <v>17.561361250000001</v>
      </c>
      <c r="BH189" s="153">
        <f t="shared" si="930"/>
        <v>17.561361250000001</v>
      </c>
    </row>
    <row r="190" spans="2:67" ht="18" customHeight="1" x14ac:dyDescent="0.25">
      <c r="B190" s="113"/>
      <c r="C190" s="113"/>
      <c r="D190" s="113" t="s">
        <v>49</v>
      </c>
      <c r="E190" s="113"/>
      <c r="G190" s="153">
        <f>G176*G189</f>
        <v>19.5</v>
      </c>
      <c r="H190" s="153">
        <f t="shared" ref="H190:R190" si="931">H176*H189</f>
        <v>19.5</v>
      </c>
      <c r="I190" s="153">
        <f t="shared" si="931"/>
        <v>19.5</v>
      </c>
      <c r="J190" s="153">
        <f t="shared" si="931"/>
        <v>19.5</v>
      </c>
      <c r="K190" s="153">
        <f t="shared" si="931"/>
        <v>19.5</v>
      </c>
      <c r="L190" s="153">
        <f t="shared" si="931"/>
        <v>19.5</v>
      </c>
      <c r="M190" s="153">
        <f t="shared" si="931"/>
        <v>20.024999999999999</v>
      </c>
      <c r="N190" s="153">
        <f t="shared" si="931"/>
        <v>20.024999999999999</v>
      </c>
      <c r="O190" s="153">
        <f t="shared" si="931"/>
        <v>20.024999999999999</v>
      </c>
      <c r="P190" s="153">
        <f t="shared" si="931"/>
        <v>20.024999999999999</v>
      </c>
      <c r="Q190" s="153">
        <f t="shared" si="931"/>
        <v>20.024999999999999</v>
      </c>
      <c r="R190" s="153">
        <f t="shared" si="931"/>
        <v>20.024999999999999</v>
      </c>
      <c r="T190" s="156"/>
      <c r="U190" s="156"/>
      <c r="V190" s="156"/>
      <c r="W190" s="156"/>
      <c r="X190" s="156"/>
      <c r="Y190" s="156"/>
      <c r="AB190" s="153">
        <f>AB176*AB189</f>
        <v>51.037499999999994</v>
      </c>
      <c r="AC190" s="153">
        <f t="shared" ref="AC190:AM190" si="932">AC176*AC189</f>
        <v>51.037499999999994</v>
      </c>
      <c r="AD190" s="153">
        <f t="shared" si="932"/>
        <v>51.037499999999994</v>
      </c>
      <c r="AE190" s="153">
        <f t="shared" si="932"/>
        <v>51.037499999999994</v>
      </c>
      <c r="AF190" s="153">
        <f t="shared" si="932"/>
        <v>51.037499999999994</v>
      </c>
      <c r="AG190" s="153">
        <f t="shared" si="932"/>
        <v>51.037499999999994</v>
      </c>
      <c r="AH190" s="153">
        <f t="shared" si="932"/>
        <v>51.848624999999998</v>
      </c>
      <c r="AI190" s="153">
        <f t="shared" si="932"/>
        <v>51.848624999999998</v>
      </c>
      <c r="AJ190" s="153">
        <f t="shared" si="932"/>
        <v>51.848624999999998</v>
      </c>
      <c r="AK190" s="153">
        <f t="shared" si="932"/>
        <v>51.848624999999998</v>
      </c>
      <c r="AL190" s="153">
        <f t="shared" si="932"/>
        <v>51.848624999999998</v>
      </c>
      <c r="AM190" s="153">
        <f t="shared" si="932"/>
        <v>51.848624999999998</v>
      </c>
      <c r="AO190" s="156"/>
      <c r="AP190" s="156"/>
      <c r="AQ190" s="156"/>
      <c r="AR190" s="156"/>
      <c r="AS190" s="156"/>
      <c r="AT190" s="156"/>
      <c r="AW190" s="153">
        <f>AW176*AW189</f>
        <v>69.131500000000003</v>
      </c>
      <c r="AX190" s="153">
        <f t="shared" ref="AX190:BH190" si="933">AX176*AX189</f>
        <v>69.131500000000003</v>
      </c>
      <c r="AY190" s="153">
        <f t="shared" si="933"/>
        <v>69.131500000000003</v>
      </c>
      <c r="AZ190" s="153">
        <f t="shared" si="933"/>
        <v>69.131500000000003</v>
      </c>
      <c r="BA190" s="153">
        <f t="shared" si="933"/>
        <v>69.131500000000003</v>
      </c>
      <c r="BB190" s="153">
        <f t="shared" si="933"/>
        <v>69.131500000000003</v>
      </c>
      <c r="BC190" s="153">
        <f t="shared" si="933"/>
        <v>70.245445000000004</v>
      </c>
      <c r="BD190" s="153">
        <f t="shared" si="933"/>
        <v>70.245445000000004</v>
      </c>
      <c r="BE190" s="153">
        <f t="shared" si="933"/>
        <v>70.245445000000004</v>
      </c>
      <c r="BF190" s="153">
        <f t="shared" si="933"/>
        <v>70.245445000000004</v>
      </c>
      <c r="BG190" s="153">
        <f t="shared" si="933"/>
        <v>70.245445000000004</v>
      </c>
      <c r="BH190" s="153">
        <f t="shared" si="933"/>
        <v>70.245445000000004</v>
      </c>
      <c r="BJ190" s="156"/>
      <c r="BK190" s="156"/>
      <c r="BL190" s="156"/>
      <c r="BM190" s="156"/>
      <c r="BN190" s="156"/>
      <c r="BO190" s="156"/>
    </row>
    <row r="191" spans="2:67" ht="18" customHeight="1" x14ac:dyDescent="0.25">
      <c r="B191" s="113"/>
      <c r="C191" s="113"/>
      <c r="D191" s="113"/>
      <c r="E191" s="113"/>
    </row>
    <row r="192" spans="2:67" ht="18" customHeight="1" x14ac:dyDescent="0.25">
      <c r="B192" s="113"/>
      <c r="C192" s="113" t="s">
        <v>55</v>
      </c>
      <c r="D192" s="113"/>
      <c r="E192" s="113"/>
      <c r="G192" s="153">
        <f>SUM(G156,G173,G190)</f>
        <v>119.875</v>
      </c>
      <c r="H192" s="153">
        <f t="shared" ref="H192:R192" si="934">SUM(H156,H173,H190)</f>
        <v>119.875</v>
      </c>
      <c r="I192" s="153">
        <f t="shared" si="934"/>
        <v>119.875</v>
      </c>
      <c r="J192" s="153">
        <f t="shared" si="934"/>
        <v>119.875</v>
      </c>
      <c r="K192" s="153">
        <f t="shared" si="934"/>
        <v>119.875</v>
      </c>
      <c r="L192" s="153">
        <f t="shared" si="934"/>
        <v>119.875</v>
      </c>
      <c r="M192" s="153">
        <f t="shared" si="934"/>
        <v>122.48125000000002</v>
      </c>
      <c r="N192" s="153">
        <f t="shared" si="934"/>
        <v>122.48125000000002</v>
      </c>
      <c r="O192" s="153">
        <f t="shared" si="934"/>
        <v>122.48125000000002</v>
      </c>
      <c r="P192" s="153">
        <f t="shared" si="934"/>
        <v>122.48125000000002</v>
      </c>
      <c r="Q192" s="153">
        <f t="shared" si="934"/>
        <v>122.48125000000002</v>
      </c>
      <c r="R192" s="153">
        <f t="shared" si="934"/>
        <v>122.48125000000002</v>
      </c>
      <c r="T192" s="156">
        <f t="shared" ref="T192" si="935">SUM(G192:I192)</f>
        <v>359.625</v>
      </c>
      <c r="U192" s="156">
        <f t="shared" ref="U192" si="936">SUM(J192:L192)</f>
        <v>359.625</v>
      </c>
      <c r="V192" s="156">
        <f t="shared" ref="V192" si="937">SUM(M192:O192)</f>
        <v>367.44375000000002</v>
      </c>
      <c r="W192" s="156">
        <f t="shared" ref="W192" si="938">SUM(P192:R192)</f>
        <v>367.44375000000002</v>
      </c>
      <c r="X192" s="156"/>
      <c r="Y192" s="156">
        <f t="shared" ref="Y192" si="939">SUM(G192:R192)</f>
        <v>1454.1375000000003</v>
      </c>
      <c r="AB192" s="153">
        <f>SUM(AB156,AB173,AB190)</f>
        <v>180.80625000000001</v>
      </c>
      <c r="AC192" s="153">
        <f t="shared" ref="AC192:AM192" si="940">SUM(AC156,AC173,AC190)</f>
        <v>180.80625000000001</v>
      </c>
      <c r="AD192" s="153">
        <f t="shared" si="940"/>
        <v>180.80625000000001</v>
      </c>
      <c r="AE192" s="153">
        <f t="shared" si="940"/>
        <v>180.80625000000001</v>
      </c>
      <c r="AF192" s="153">
        <f t="shared" si="940"/>
        <v>180.80625000000001</v>
      </c>
      <c r="AG192" s="153">
        <f t="shared" si="940"/>
        <v>180.80625000000001</v>
      </c>
      <c r="AH192" s="153">
        <f t="shared" si="940"/>
        <v>184.34043749999998</v>
      </c>
      <c r="AI192" s="153">
        <f t="shared" si="940"/>
        <v>184.34043749999998</v>
      </c>
      <c r="AJ192" s="153">
        <f t="shared" si="940"/>
        <v>184.34043749999998</v>
      </c>
      <c r="AK192" s="153">
        <f t="shared" si="940"/>
        <v>184.34043749999998</v>
      </c>
      <c r="AL192" s="153">
        <f t="shared" si="940"/>
        <v>184.34043749999998</v>
      </c>
      <c r="AM192" s="153">
        <f t="shared" si="940"/>
        <v>184.34043749999998</v>
      </c>
      <c r="AO192" s="156">
        <f t="shared" ref="AO192" si="941">SUM(AB192:AD192)</f>
        <v>542.41875000000005</v>
      </c>
      <c r="AP192" s="156">
        <f t="shared" ref="AP192" si="942">SUM(AE192:AG192)</f>
        <v>542.41875000000005</v>
      </c>
      <c r="AQ192" s="156">
        <f t="shared" ref="AQ192" si="943">SUM(AH192:AJ192)</f>
        <v>553.02131249999991</v>
      </c>
      <c r="AR192" s="156">
        <f t="shared" ref="AR192" si="944">SUM(AK192:AM192)</f>
        <v>553.02131249999991</v>
      </c>
      <c r="AS192" s="156"/>
      <c r="AT192" s="156">
        <f t="shared" ref="AT192" si="945">SUM(AB192:AM192)</f>
        <v>2190.8801250000001</v>
      </c>
      <c r="AW192" s="153">
        <f>SUM(AW156,AW173,AW190)</f>
        <v>229.51518750000002</v>
      </c>
      <c r="AX192" s="153">
        <f t="shared" ref="AX192:BH192" si="946">SUM(AX156,AX173,AX190)</f>
        <v>229.51518750000002</v>
      </c>
      <c r="AY192" s="153">
        <f t="shared" si="946"/>
        <v>229.51518750000002</v>
      </c>
      <c r="AZ192" s="153">
        <f t="shared" si="946"/>
        <v>229.51518750000002</v>
      </c>
      <c r="BA192" s="153">
        <f t="shared" si="946"/>
        <v>229.51518750000002</v>
      </c>
      <c r="BB192" s="153">
        <f t="shared" si="946"/>
        <v>229.51518750000002</v>
      </c>
      <c r="BC192" s="153">
        <f t="shared" si="946"/>
        <v>234.03064312499998</v>
      </c>
      <c r="BD192" s="153">
        <f t="shared" si="946"/>
        <v>234.03064312499998</v>
      </c>
      <c r="BE192" s="153">
        <f t="shared" si="946"/>
        <v>234.03064312499998</v>
      </c>
      <c r="BF192" s="153">
        <f t="shared" si="946"/>
        <v>234.03064312499998</v>
      </c>
      <c r="BG192" s="153">
        <f t="shared" si="946"/>
        <v>234.03064312499998</v>
      </c>
      <c r="BH192" s="153">
        <f t="shared" si="946"/>
        <v>234.03064312499998</v>
      </c>
      <c r="BJ192" s="156">
        <f t="shared" ref="BJ192" si="947">SUM(AW192:AY192)</f>
        <v>688.54556250000007</v>
      </c>
      <c r="BK192" s="156">
        <f t="shared" ref="BK192" si="948">SUM(AZ192:BB192)</f>
        <v>688.54556250000007</v>
      </c>
      <c r="BL192" s="156">
        <f t="shared" ref="BL192" si="949">SUM(BC192:BE192)</f>
        <v>702.09192937499995</v>
      </c>
      <c r="BM192" s="156">
        <f t="shared" ref="BM192" si="950">SUM(BF192:BH192)</f>
        <v>702.09192937499995</v>
      </c>
      <c r="BN192" s="156"/>
      <c r="BO192" s="156">
        <f t="shared" ref="BO192" si="951">SUM(AW192:BH192)</f>
        <v>2781.274983750001</v>
      </c>
    </row>
    <row r="193" spans="2:67" ht="18" customHeight="1" x14ac:dyDescent="0.25">
      <c r="B193" s="113"/>
      <c r="C193" s="113"/>
      <c r="D193" s="113"/>
      <c r="E193" s="113"/>
    </row>
    <row r="194" spans="2:67" ht="18" customHeight="1" x14ac:dyDescent="0.25">
      <c r="B194" s="113"/>
      <c r="C194" s="113"/>
      <c r="D194" s="113"/>
      <c r="E194" s="113"/>
    </row>
    <row r="195" spans="2:67" ht="18" customHeight="1" x14ac:dyDescent="0.25">
      <c r="B195" s="113"/>
      <c r="C195" s="151" t="s">
        <v>52</v>
      </c>
      <c r="D195" s="113"/>
      <c r="E195" s="113"/>
    </row>
    <row r="196" spans="2:67" ht="18" customHeight="1" x14ac:dyDescent="0.25">
      <c r="B196" s="113"/>
      <c r="C196" s="113" t="s">
        <v>57</v>
      </c>
      <c r="D196" s="113"/>
      <c r="E196" s="113"/>
      <c r="G196" s="157">
        <v>300</v>
      </c>
      <c r="H196" s="157">
        <v>300</v>
      </c>
      <c r="I196" s="157">
        <v>300</v>
      </c>
      <c r="J196" s="157">
        <v>300</v>
      </c>
      <c r="K196" s="157">
        <v>300</v>
      </c>
      <c r="L196" s="157">
        <v>300</v>
      </c>
      <c r="M196" s="157">
        <v>300</v>
      </c>
      <c r="N196" s="157">
        <v>300</v>
      </c>
      <c r="O196" s="157">
        <v>300</v>
      </c>
      <c r="P196" s="157">
        <v>300</v>
      </c>
      <c r="Q196" s="157">
        <v>300</v>
      </c>
      <c r="R196" s="157">
        <v>300</v>
      </c>
      <c r="AB196" s="158">
        <f>G196*(1+AB197)</f>
        <v>360</v>
      </c>
      <c r="AC196" s="158">
        <f t="shared" ref="AC196" si="952">H196*(1+AC197)</f>
        <v>360</v>
      </c>
      <c r="AD196" s="158">
        <f t="shared" ref="AD196" si="953">I196*(1+AD197)</f>
        <v>360</v>
      </c>
      <c r="AE196" s="158">
        <f t="shared" ref="AE196" si="954">J196*(1+AE197)</f>
        <v>360</v>
      </c>
      <c r="AF196" s="158">
        <f t="shared" ref="AF196" si="955">K196*(1+AF197)</f>
        <v>360</v>
      </c>
      <c r="AG196" s="158">
        <f t="shared" ref="AG196" si="956">L196*(1+AG197)</f>
        <v>360</v>
      </c>
      <c r="AH196" s="158">
        <f t="shared" ref="AH196" si="957">M196*(1+AH197)</f>
        <v>360</v>
      </c>
      <c r="AI196" s="158">
        <f t="shared" ref="AI196" si="958">N196*(1+AI197)</f>
        <v>360</v>
      </c>
      <c r="AJ196" s="158">
        <f t="shared" ref="AJ196" si="959">O196*(1+AJ197)</f>
        <v>360</v>
      </c>
      <c r="AK196" s="158">
        <f t="shared" ref="AK196" si="960">P196*(1+AK197)</f>
        <v>360</v>
      </c>
      <c r="AL196" s="158">
        <f t="shared" ref="AL196" si="961">Q196*(1+AL197)</f>
        <v>360</v>
      </c>
      <c r="AM196" s="158">
        <f t="shared" ref="AM196" si="962">R196*(1+AM197)</f>
        <v>360</v>
      </c>
      <c r="AW196" s="158">
        <f>AB196*(1+AW197)</f>
        <v>396.00000000000006</v>
      </c>
      <c r="AX196" s="158">
        <f t="shared" ref="AX196" si="963">AC196*(1+AX197)</f>
        <v>396.00000000000006</v>
      </c>
      <c r="AY196" s="158">
        <f t="shared" ref="AY196" si="964">AD196*(1+AY197)</f>
        <v>396.00000000000006</v>
      </c>
      <c r="AZ196" s="158">
        <f t="shared" ref="AZ196" si="965">AE196*(1+AZ197)</f>
        <v>396.00000000000006</v>
      </c>
      <c r="BA196" s="158">
        <f t="shared" ref="BA196" si="966">AF196*(1+BA197)</f>
        <v>396.00000000000006</v>
      </c>
      <c r="BB196" s="158">
        <f t="shared" ref="BB196" si="967">AG196*(1+BB197)</f>
        <v>396.00000000000006</v>
      </c>
      <c r="BC196" s="158">
        <f t="shared" ref="BC196" si="968">AH196*(1+BC197)</f>
        <v>396.00000000000006</v>
      </c>
      <c r="BD196" s="158">
        <f t="shared" ref="BD196" si="969">AI196*(1+BD197)</f>
        <v>396.00000000000006</v>
      </c>
      <c r="BE196" s="158">
        <f t="shared" ref="BE196" si="970">AJ196*(1+BE197)</f>
        <v>396.00000000000006</v>
      </c>
      <c r="BF196" s="158">
        <f t="shared" ref="BF196" si="971">AK196*(1+BF197)</f>
        <v>396.00000000000006</v>
      </c>
      <c r="BG196" s="158">
        <f t="shared" ref="BG196" si="972">AL196*(1+BG197)</f>
        <v>396.00000000000006</v>
      </c>
      <c r="BH196" s="158">
        <f t="shared" ref="BH196" si="973">AM196*(1+BH197)</f>
        <v>396.00000000000006</v>
      </c>
    </row>
    <row r="197" spans="2:67" ht="18" customHeight="1" x14ac:dyDescent="0.25">
      <c r="B197" s="113"/>
      <c r="C197" s="113"/>
      <c r="D197" s="113"/>
      <c r="E197" s="118" t="s">
        <v>251</v>
      </c>
      <c r="AB197" s="133">
        <v>0.2</v>
      </c>
      <c r="AC197" s="133">
        <v>0.2</v>
      </c>
      <c r="AD197" s="133">
        <v>0.2</v>
      </c>
      <c r="AE197" s="133">
        <v>0.2</v>
      </c>
      <c r="AF197" s="133">
        <v>0.2</v>
      </c>
      <c r="AG197" s="133">
        <v>0.2</v>
      </c>
      <c r="AH197" s="133">
        <v>0.2</v>
      </c>
      <c r="AI197" s="133">
        <v>0.2</v>
      </c>
      <c r="AJ197" s="133">
        <v>0.2</v>
      </c>
      <c r="AK197" s="133">
        <v>0.2</v>
      </c>
      <c r="AL197" s="133">
        <v>0.2</v>
      </c>
      <c r="AM197" s="133">
        <v>0.2</v>
      </c>
      <c r="AW197" s="133">
        <v>0.1</v>
      </c>
      <c r="AX197" s="133">
        <v>0.1</v>
      </c>
      <c r="AY197" s="133">
        <v>0.1</v>
      </c>
      <c r="AZ197" s="133">
        <v>0.1</v>
      </c>
      <c r="BA197" s="133">
        <v>0.1</v>
      </c>
      <c r="BB197" s="133">
        <v>0.1</v>
      </c>
      <c r="BC197" s="133">
        <v>0.1</v>
      </c>
      <c r="BD197" s="133">
        <v>0.1</v>
      </c>
      <c r="BE197" s="133">
        <v>0.1</v>
      </c>
      <c r="BF197" s="133">
        <v>0.1</v>
      </c>
      <c r="BG197" s="133">
        <v>0.1</v>
      </c>
      <c r="BH197" s="133">
        <v>0.1</v>
      </c>
    </row>
    <row r="198" spans="2:67" ht="18" customHeight="1" x14ac:dyDescent="0.25">
      <c r="B198" s="113"/>
      <c r="C198" s="113" t="s">
        <v>58</v>
      </c>
      <c r="D198" s="113"/>
      <c r="E198" s="113"/>
      <c r="G198" s="157">
        <v>200</v>
      </c>
      <c r="H198" s="157">
        <v>200</v>
      </c>
      <c r="I198" s="157">
        <v>200</v>
      </c>
      <c r="J198" s="157">
        <v>200</v>
      </c>
      <c r="K198" s="157">
        <v>200</v>
      </c>
      <c r="L198" s="157">
        <v>200</v>
      </c>
      <c r="M198" s="157">
        <v>200</v>
      </c>
      <c r="N198" s="157">
        <v>200</v>
      </c>
      <c r="O198" s="157">
        <v>200</v>
      </c>
      <c r="P198" s="157">
        <v>200</v>
      </c>
      <c r="Q198" s="157">
        <v>200</v>
      </c>
      <c r="R198" s="157">
        <v>200</v>
      </c>
      <c r="AB198" s="158">
        <f>G198*(1+AB199)</f>
        <v>240</v>
      </c>
      <c r="AC198" s="158">
        <f t="shared" ref="AC198" si="974">H198*(1+AC199)</f>
        <v>240</v>
      </c>
      <c r="AD198" s="158">
        <f t="shared" ref="AD198" si="975">I198*(1+AD199)</f>
        <v>240</v>
      </c>
      <c r="AE198" s="158">
        <f t="shared" ref="AE198" si="976">J198*(1+AE199)</f>
        <v>240</v>
      </c>
      <c r="AF198" s="158">
        <f t="shared" ref="AF198" si="977">K198*(1+AF199)</f>
        <v>240</v>
      </c>
      <c r="AG198" s="158">
        <f t="shared" ref="AG198" si="978">L198*(1+AG199)</f>
        <v>240</v>
      </c>
      <c r="AH198" s="158">
        <f t="shared" ref="AH198" si="979">M198*(1+AH199)</f>
        <v>240</v>
      </c>
      <c r="AI198" s="158">
        <f t="shared" ref="AI198" si="980">N198*(1+AI199)</f>
        <v>240</v>
      </c>
      <c r="AJ198" s="158">
        <f t="shared" ref="AJ198" si="981">O198*(1+AJ199)</f>
        <v>240</v>
      </c>
      <c r="AK198" s="158">
        <f t="shared" ref="AK198" si="982">P198*(1+AK199)</f>
        <v>240</v>
      </c>
      <c r="AL198" s="158">
        <f t="shared" ref="AL198" si="983">Q198*(1+AL199)</f>
        <v>240</v>
      </c>
      <c r="AM198" s="158">
        <f t="shared" ref="AM198" si="984">R198*(1+AM199)</f>
        <v>240</v>
      </c>
      <c r="AW198" s="158">
        <f>AB198*(1+AW199)</f>
        <v>264</v>
      </c>
      <c r="AX198" s="158">
        <f t="shared" ref="AX198" si="985">AC198*(1+AX199)</f>
        <v>264</v>
      </c>
      <c r="AY198" s="158">
        <f t="shared" ref="AY198" si="986">AD198*(1+AY199)</f>
        <v>264</v>
      </c>
      <c r="AZ198" s="158">
        <f t="shared" ref="AZ198" si="987">AE198*(1+AZ199)</f>
        <v>264</v>
      </c>
      <c r="BA198" s="158">
        <f t="shared" ref="BA198" si="988">AF198*(1+BA199)</f>
        <v>264</v>
      </c>
      <c r="BB198" s="158">
        <f t="shared" ref="BB198" si="989">AG198*(1+BB199)</f>
        <v>264</v>
      </c>
      <c r="BC198" s="158">
        <f t="shared" ref="BC198" si="990">AH198*(1+BC199)</f>
        <v>264</v>
      </c>
      <c r="BD198" s="158">
        <f t="shared" ref="BD198" si="991">AI198*(1+BD199)</f>
        <v>264</v>
      </c>
      <c r="BE198" s="158">
        <f t="shared" ref="BE198" si="992">AJ198*(1+BE199)</f>
        <v>264</v>
      </c>
      <c r="BF198" s="158">
        <f t="shared" ref="BF198" si="993">AK198*(1+BF199)</f>
        <v>264</v>
      </c>
      <c r="BG198" s="158">
        <f t="shared" ref="BG198" si="994">AL198*(1+BG199)</f>
        <v>264</v>
      </c>
      <c r="BH198" s="158">
        <f t="shared" ref="BH198" si="995">AM198*(1+BH199)</f>
        <v>264</v>
      </c>
    </row>
    <row r="199" spans="2:67" ht="18" customHeight="1" x14ac:dyDescent="0.25">
      <c r="B199" s="113"/>
      <c r="C199" s="113"/>
      <c r="D199" s="113"/>
      <c r="E199" s="118" t="s">
        <v>251</v>
      </c>
      <c r="AB199" s="133">
        <v>0.2</v>
      </c>
      <c r="AC199" s="133">
        <v>0.2</v>
      </c>
      <c r="AD199" s="133">
        <v>0.2</v>
      </c>
      <c r="AE199" s="133">
        <v>0.2</v>
      </c>
      <c r="AF199" s="133">
        <v>0.2</v>
      </c>
      <c r="AG199" s="133">
        <v>0.2</v>
      </c>
      <c r="AH199" s="133">
        <v>0.2</v>
      </c>
      <c r="AI199" s="133">
        <v>0.2</v>
      </c>
      <c r="AJ199" s="133">
        <v>0.2</v>
      </c>
      <c r="AK199" s="133">
        <v>0.2</v>
      </c>
      <c r="AL199" s="133">
        <v>0.2</v>
      </c>
      <c r="AM199" s="133">
        <v>0.2</v>
      </c>
      <c r="AW199" s="133">
        <v>0.1</v>
      </c>
      <c r="AX199" s="133">
        <v>0.1</v>
      </c>
      <c r="AY199" s="133">
        <v>0.1</v>
      </c>
      <c r="AZ199" s="133">
        <v>0.1</v>
      </c>
      <c r="BA199" s="133">
        <v>0.1</v>
      </c>
      <c r="BB199" s="133">
        <v>0.1</v>
      </c>
      <c r="BC199" s="133">
        <v>0.1</v>
      </c>
      <c r="BD199" s="133">
        <v>0.1</v>
      </c>
      <c r="BE199" s="133">
        <v>0.1</v>
      </c>
      <c r="BF199" s="133">
        <v>0.1</v>
      </c>
      <c r="BG199" s="133">
        <v>0.1</v>
      </c>
      <c r="BH199" s="133">
        <v>0.1</v>
      </c>
    </row>
    <row r="200" spans="2:67" ht="18" customHeight="1" x14ac:dyDescent="0.25">
      <c r="B200" s="113"/>
      <c r="C200" s="113" t="s">
        <v>59</v>
      </c>
      <c r="D200" s="113"/>
      <c r="E200" s="113"/>
      <c r="G200" s="157">
        <v>100</v>
      </c>
      <c r="H200" s="157">
        <v>100</v>
      </c>
      <c r="I200" s="157">
        <v>100</v>
      </c>
      <c r="J200" s="157">
        <v>100</v>
      </c>
      <c r="K200" s="157">
        <v>100</v>
      </c>
      <c r="L200" s="157">
        <v>100</v>
      </c>
      <c r="M200" s="157">
        <v>100</v>
      </c>
      <c r="N200" s="157">
        <v>100</v>
      </c>
      <c r="O200" s="157">
        <v>100</v>
      </c>
      <c r="P200" s="157">
        <v>100</v>
      </c>
      <c r="Q200" s="157">
        <v>100</v>
      </c>
      <c r="R200" s="157">
        <v>100</v>
      </c>
      <c r="AB200" s="158">
        <f>G200*(1+AB201)</f>
        <v>120</v>
      </c>
      <c r="AC200" s="158">
        <f t="shared" ref="AC200" si="996">H200*(1+AC201)</f>
        <v>120</v>
      </c>
      <c r="AD200" s="158">
        <f t="shared" ref="AD200" si="997">I200*(1+AD201)</f>
        <v>120</v>
      </c>
      <c r="AE200" s="158">
        <f t="shared" ref="AE200" si="998">J200*(1+AE201)</f>
        <v>120</v>
      </c>
      <c r="AF200" s="158">
        <f t="shared" ref="AF200" si="999">K200*(1+AF201)</f>
        <v>120</v>
      </c>
      <c r="AG200" s="158">
        <f t="shared" ref="AG200" si="1000">L200*(1+AG201)</f>
        <v>120</v>
      </c>
      <c r="AH200" s="158">
        <f t="shared" ref="AH200" si="1001">M200*(1+AH201)</f>
        <v>120</v>
      </c>
      <c r="AI200" s="158">
        <f t="shared" ref="AI200" si="1002">N200*(1+AI201)</f>
        <v>120</v>
      </c>
      <c r="AJ200" s="158">
        <f t="shared" ref="AJ200" si="1003">O200*(1+AJ201)</f>
        <v>120</v>
      </c>
      <c r="AK200" s="158">
        <f t="shared" ref="AK200" si="1004">P200*(1+AK201)</f>
        <v>120</v>
      </c>
      <c r="AL200" s="158">
        <f t="shared" ref="AL200" si="1005">Q200*(1+AL201)</f>
        <v>120</v>
      </c>
      <c r="AM200" s="158">
        <f t="shared" ref="AM200" si="1006">R200*(1+AM201)</f>
        <v>120</v>
      </c>
      <c r="AW200" s="158">
        <f>AB200*(1+AW201)</f>
        <v>132</v>
      </c>
      <c r="AX200" s="158">
        <f t="shared" ref="AX200" si="1007">AC200*(1+AX201)</f>
        <v>132</v>
      </c>
      <c r="AY200" s="158">
        <f t="shared" ref="AY200" si="1008">AD200*(1+AY201)</f>
        <v>132</v>
      </c>
      <c r="AZ200" s="158">
        <f t="shared" ref="AZ200" si="1009">AE200*(1+AZ201)</f>
        <v>132</v>
      </c>
      <c r="BA200" s="158">
        <f t="shared" ref="BA200" si="1010">AF200*(1+BA201)</f>
        <v>132</v>
      </c>
      <c r="BB200" s="158">
        <f t="shared" ref="BB200" si="1011">AG200*(1+BB201)</f>
        <v>132</v>
      </c>
      <c r="BC200" s="158">
        <f t="shared" ref="BC200" si="1012">AH200*(1+BC201)</f>
        <v>132</v>
      </c>
      <c r="BD200" s="158">
        <f t="shared" ref="BD200" si="1013">AI200*(1+BD201)</f>
        <v>132</v>
      </c>
      <c r="BE200" s="158">
        <f t="shared" ref="BE200" si="1014">AJ200*(1+BE201)</f>
        <v>132</v>
      </c>
      <c r="BF200" s="158">
        <f t="shared" ref="BF200" si="1015">AK200*(1+BF201)</f>
        <v>132</v>
      </c>
      <c r="BG200" s="158">
        <f t="shared" ref="BG200" si="1016">AL200*(1+BG201)</f>
        <v>132</v>
      </c>
      <c r="BH200" s="158">
        <f t="shared" ref="BH200" si="1017">AM200*(1+BH201)</f>
        <v>132</v>
      </c>
    </row>
    <row r="201" spans="2:67" ht="18" customHeight="1" x14ac:dyDescent="0.25">
      <c r="B201" s="113"/>
      <c r="C201" s="113"/>
      <c r="D201" s="113"/>
      <c r="E201" s="118" t="s">
        <v>251</v>
      </c>
      <c r="AB201" s="133">
        <v>0.2</v>
      </c>
      <c r="AC201" s="133">
        <v>0.2</v>
      </c>
      <c r="AD201" s="133">
        <v>0.2</v>
      </c>
      <c r="AE201" s="133">
        <v>0.2</v>
      </c>
      <c r="AF201" s="133">
        <v>0.2</v>
      </c>
      <c r="AG201" s="133">
        <v>0.2</v>
      </c>
      <c r="AH201" s="133">
        <v>0.2</v>
      </c>
      <c r="AI201" s="133">
        <v>0.2</v>
      </c>
      <c r="AJ201" s="133">
        <v>0.2</v>
      </c>
      <c r="AK201" s="133">
        <v>0.2</v>
      </c>
      <c r="AL201" s="133">
        <v>0.2</v>
      </c>
      <c r="AM201" s="133">
        <v>0.2</v>
      </c>
      <c r="AW201" s="133">
        <v>0.1</v>
      </c>
      <c r="AX201" s="133">
        <v>0.1</v>
      </c>
      <c r="AY201" s="133">
        <v>0.1</v>
      </c>
      <c r="AZ201" s="133">
        <v>0.1</v>
      </c>
      <c r="BA201" s="133">
        <v>0.1</v>
      </c>
      <c r="BB201" s="133">
        <v>0.1</v>
      </c>
      <c r="BC201" s="133">
        <v>0.1</v>
      </c>
      <c r="BD201" s="133">
        <v>0.1</v>
      </c>
      <c r="BE201" s="133">
        <v>0.1</v>
      </c>
      <c r="BF201" s="133">
        <v>0.1</v>
      </c>
      <c r="BG201" s="133">
        <v>0.1</v>
      </c>
      <c r="BH201" s="133">
        <v>0.1</v>
      </c>
    </row>
    <row r="202" spans="2:67" ht="18" customHeight="1" x14ac:dyDescent="0.25">
      <c r="B202" s="113"/>
      <c r="C202" s="113" t="s">
        <v>54</v>
      </c>
      <c r="D202" s="113"/>
      <c r="E202" s="113"/>
      <c r="G202" s="153">
        <f t="shared" ref="G202:R202" si="1018">SUM(G196,G198,G200)</f>
        <v>600</v>
      </c>
      <c r="H202" s="153">
        <f t="shared" si="1018"/>
        <v>600</v>
      </c>
      <c r="I202" s="153">
        <f t="shared" si="1018"/>
        <v>600</v>
      </c>
      <c r="J202" s="153">
        <f t="shared" si="1018"/>
        <v>600</v>
      </c>
      <c r="K202" s="153">
        <f t="shared" si="1018"/>
        <v>600</v>
      </c>
      <c r="L202" s="153">
        <f t="shared" si="1018"/>
        <v>600</v>
      </c>
      <c r="M202" s="153">
        <f t="shared" si="1018"/>
        <v>600</v>
      </c>
      <c r="N202" s="153">
        <f t="shared" si="1018"/>
        <v>600</v>
      </c>
      <c r="O202" s="153">
        <f t="shared" si="1018"/>
        <v>600</v>
      </c>
      <c r="P202" s="153">
        <f t="shared" si="1018"/>
        <v>600</v>
      </c>
      <c r="Q202" s="153">
        <f t="shared" si="1018"/>
        <v>600</v>
      </c>
      <c r="R202" s="153">
        <f t="shared" si="1018"/>
        <v>600</v>
      </c>
      <c r="T202" s="156">
        <f t="shared" ref="T202" si="1019">SUM(G202:I202)</f>
        <v>1800</v>
      </c>
      <c r="U202" s="156">
        <f t="shared" ref="U202" si="1020">SUM(J202:L202)</f>
        <v>1800</v>
      </c>
      <c r="V202" s="156">
        <f t="shared" ref="V202" si="1021">SUM(M202:O202)</f>
        <v>1800</v>
      </c>
      <c r="W202" s="156">
        <f t="shared" ref="W202" si="1022">SUM(P202:R202)</f>
        <v>1800</v>
      </c>
      <c r="X202" s="156"/>
      <c r="Y202" s="156">
        <f t="shared" ref="Y202" si="1023">SUM(G202:R202)</f>
        <v>7200</v>
      </c>
      <c r="AB202" s="153">
        <f t="shared" ref="AB202:AM202" si="1024">SUM(AB196,AB198,AB200)</f>
        <v>720</v>
      </c>
      <c r="AC202" s="153">
        <f t="shared" si="1024"/>
        <v>720</v>
      </c>
      <c r="AD202" s="153">
        <f t="shared" si="1024"/>
        <v>720</v>
      </c>
      <c r="AE202" s="153">
        <f t="shared" si="1024"/>
        <v>720</v>
      </c>
      <c r="AF202" s="153">
        <f t="shared" si="1024"/>
        <v>720</v>
      </c>
      <c r="AG202" s="153">
        <f t="shared" si="1024"/>
        <v>720</v>
      </c>
      <c r="AH202" s="153">
        <f t="shared" si="1024"/>
        <v>720</v>
      </c>
      <c r="AI202" s="153">
        <f t="shared" si="1024"/>
        <v>720</v>
      </c>
      <c r="AJ202" s="153">
        <f t="shared" si="1024"/>
        <v>720</v>
      </c>
      <c r="AK202" s="153">
        <f t="shared" si="1024"/>
        <v>720</v>
      </c>
      <c r="AL202" s="153">
        <f t="shared" si="1024"/>
        <v>720</v>
      </c>
      <c r="AM202" s="153">
        <f t="shared" si="1024"/>
        <v>720</v>
      </c>
      <c r="AO202" s="156">
        <f t="shared" ref="AO202" si="1025">SUM(AB202:AD202)</f>
        <v>2160</v>
      </c>
      <c r="AP202" s="156">
        <f t="shared" ref="AP202" si="1026">SUM(AE202:AG202)</f>
        <v>2160</v>
      </c>
      <c r="AQ202" s="156">
        <f t="shared" ref="AQ202" si="1027">SUM(AH202:AJ202)</f>
        <v>2160</v>
      </c>
      <c r="AR202" s="156">
        <f t="shared" ref="AR202" si="1028">SUM(AK202:AM202)</f>
        <v>2160</v>
      </c>
      <c r="AS202" s="156"/>
      <c r="AT202" s="156">
        <f t="shared" ref="AT202" si="1029">SUM(AB202:AM202)</f>
        <v>8640</v>
      </c>
      <c r="AW202" s="153">
        <f t="shared" ref="AW202:BH202" si="1030">SUM(AW196,AW198,AW200)</f>
        <v>792</v>
      </c>
      <c r="AX202" s="153">
        <f t="shared" si="1030"/>
        <v>792</v>
      </c>
      <c r="AY202" s="153">
        <f t="shared" si="1030"/>
        <v>792</v>
      </c>
      <c r="AZ202" s="153">
        <f t="shared" si="1030"/>
        <v>792</v>
      </c>
      <c r="BA202" s="153">
        <f t="shared" si="1030"/>
        <v>792</v>
      </c>
      <c r="BB202" s="153">
        <f t="shared" si="1030"/>
        <v>792</v>
      </c>
      <c r="BC202" s="153">
        <f t="shared" si="1030"/>
        <v>792</v>
      </c>
      <c r="BD202" s="153">
        <f t="shared" si="1030"/>
        <v>792</v>
      </c>
      <c r="BE202" s="153">
        <f t="shared" si="1030"/>
        <v>792</v>
      </c>
      <c r="BF202" s="153">
        <f t="shared" si="1030"/>
        <v>792</v>
      </c>
      <c r="BG202" s="153">
        <f t="shared" si="1030"/>
        <v>792</v>
      </c>
      <c r="BH202" s="153">
        <f t="shared" si="1030"/>
        <v>792</v>
      </c>
      <c r="BJ202" s="156">
        <f t="shared" ref="BJ202" si="1031">SUM(AW202:AY202)</f>
        <v>2376</v>
      </c>
      <c r="BK202" s="156">
        <f t="shared" ref="BK202" si="1032">SUM(AZ202:BB202)</f>
        <v>2376</v>
      </c>
      <c r="BL202" s="156">
        <f t="shared" ref="BL202" si="1033">SUM(BC202:BE202)</f>
        <v>2376</v>
      </c>
      <c r="BM202" s="156">
        <f t="shared" ref="BM202" si="1034">SUM(BF202:BH202)</f>
        <v>2376</v>
      </c>
      <c r="BN202" s="156"/>
      <c r="BO202" s="156">
        <f t="shared" ref="BO202" si="1035">SUM(AW202:BH202)</f>
        <v>9504</v>
      </c>
    </row>
    <row r="203" spans="2:67" ht="18" customHeight="1" x14ac:dyDescent="0.25">
      <c r="B203" s="113"/>
      <c r="C203" s="113"/>
      <c r="D203" s="113"/>
      <c r="E203" s="113"/>
    </row>
    <row r="204" spans="2:67" ht="18" customHeight="1" x14ac:dyDescent="0.25">
      <c r="B204" s="113"/>
      <c r="C204" s="113"/>
      <c r="D204" s="113"/>
      <c r="E204" s="113"/>
    </row>
    <row r="205" spans="2:67" ht="18" customHeight="1" x14ac:dyDescent="0.25">
      <c r="B205" s="113"/>
      <c r="C205" s="151" t="s">
        <v>68</v>
      </c>
      <c r="D205" s="113"/>
      <c r="E205" s="113"/>
    </row>
    <row r="206" spans="2:67" ht="18" customHeight="1" x14ac:dyDescent="0.25">
      <c r="B206" s="113"/>
      <c r="C206" s="113" t="s">
        <v>60</v>
      </c>
      <c r="D206" s="113"/>
      <c r="E206" s="113"/>
      <c r="G206" s="157">
        <v>200</v>
      </c>
      <c r="H206" s="157">
        <v>200</v>
      </c>
      <c r="I206" s="157">
        <v>200</v>
      </c>
      <c r="J206" s="157">
        <v>200</v>
      </c>
      <c r="K206" s="157">
        <v>200</v>
      </c>
      <c r="L206" s="157">
        <v>200</v>
      </c>
      <c r="M206" s="157">
        <v>200</v>
      </c>
      <c r="N206" s="157">
        <v>200</v>
      </c>
      <c r="O206" s="157">
        <v>200</v>
      </c>
      <c r="P206" s="157">
        <v>200</v>
      </c>
      <c r="Q206" s="157">
        <v>200</v>
      </c>
      <c r="R206" s="157">
        <v>200</v>
      </c>
      <c r="AB206" s="158">
        <f>G206*(1+AB207)</f>
        <v>240</v>
      </c>
      <c r="AC206" s="158">
        <f t="shared" ref="AC206" si="1036">H206*(1+AC207)</f>
        <v>240</v>
      </c>
      <c r="AD206" s="158">
        <f t="shared" ref="AD206" si="1037">I206*(1+AD207)</f>
        <v>240</v>
      </c>
      <c r="AE206" s="158">
        <f t="shared" ref="AE206" si="1038">J206*(1+AE207)</f>
        <v>240</v>
      </c>
      <c r="AF206" s="158">
        <f t="shared" ref="AF206" si="1039">K206*(1+AF207)</f>
        <v>240</v>
      </c>
      <c r="AG206" s="158">
        <f t="shared" ref="AG206" si="1040">L206*(1+AG207)</f>
        <v>240</v>
      </c>
      <c r="AH206" s="158">
        <f t="shared" ref="AH206" si="1041">M206*(1+AH207)</f>
        <v>240</v>
      </c>
      <c r="AI206" s="158">
        <f t="shared" ref="AI206" si="1042">N206*(1+AI207)</f>
        <v>240</v>
      </c>
      <c r="AJ206" s="158">
        <f t="shared" ref="AJ206" si="1043">O206*(1+AJ207)</f>
        <v>240</v>
      </c>
      <c r="AK206" s="158">
        <f t="shared" ref="AK206" si="1044">P206*(1+AK207)</f>
        <v>240</v>
      </c>
      <c r="AL206" s="158">
        <f t="shared" ref="AL206" si="1045">Q206*(1+AL207)</f>
        <v>240</v>
      </c>
      <c r="AM206" s="158">
        <f t="shared" ref="AM206" si="1046">R206*(1+AM207)</f>
        <v>240</v>
      </c>
      <c r="AW206" s="158">
        <f>AB206*(1+AW207)</f>
        <v>264</v>
      </c>
      <c r="AX206" s="158">
        <f t="shared" ref="AX206" si="1047">AC206*(1+AX207)</f>
        <v>264</v>
      </c>
      <c r="AY206" s="158">
        <f t="shared" ref="AY206" si="1048">AD206*(1+AY207)</f>
        <v>264</v>
      </c>
      <c r="AZ206" s="158">
        <f t="shared" ref="AZ206" si="1049">AE206*(1+AZ207)</f>
        <v>264</v>
      </c>
      <c r="BA206" s="158">
        <f t="shared" ref="BA206" si="1050">AF206*(1+BA207)</f>
        <v>264</v>
      </c>
      <c r="BB206" s="158">
        <f t="shared" ref="BB206" si="1051">AG206*(1+BB207)</f>
        <v>264</v>
      </c>
      <c r="BC206" s="158">
        <f t="shared" ref="BC206" si="1052">AH206*(1+BC207)</f>
        <v>264</v>
      </c>
      <c r="BD206" s="158">
        <f t="shared" ref="BD206" si="1053">AI206*(1+BD207)</f>
        <v>264</v>
      </c>
      <c r="BE206" s="158">
        <f t="shared" ref="BE206" si="1054">AJ206*(1+BE207)</f>
        <v>264</v>
      </c>
      <c r="BF206" s="158">
        <f t="shared" ref="BF206" si="1055">AK206*(1+BF207)</f>
        <v>264</v>
      </c>
      <c r="BG206" s="158">
        <f t="shared" ref="BG206" si="1056">AL206*(1+BG207)</f>
        <v>264</v>
      </c>
      <c r="BH206" s="158">
        <f t="shared" ref="BH206" si="1057">AM206*(1+BH207)</f>
        <v>264</v>
      </c>
    </row>
    <row r="207" spans="2:67" ht="18" customHeight="1" x14ac:dyDescent="0.25">
      <c r="B207" s="113"/>
      <c r="C207" s="113"/>
      <c r="D207" s="113"/>
      <c r="E207" s="113"/>
      <c r="AB207" s="133">
        <v>0.2</v>
      </c>
      <c r="AC207" s="133">
        <v>0.2</v>
      </c>
      <c r="AD207" s="133">
        <v>0.2</v>
      </c>
      <c r="AE207" s="133">
        <v>0.2</v>
      </c>
      <c r="AF207" s="133">
        <v>0.2</v>
      </c>
      <c r="AG207" s="133">
        <v>0.2</v>
      </c>
      <c r="AH207" s="133">
        <v>0.2</v>
      </c>
      <c r="AI207" s="133">
        <v>0.2</v>
      </c>
      <c r="AJ207" s="133">
        <v>0.2</v>
      </c>
      <c r="AK207" s="133">
        <v>0.2</v>
      </c>
      <c r="AL207" s="133">
        <v>0.2</v>
      </c>
      <c r="AM207" s="133">
        <v>0.2</v>
      </c>
      <c r="AW207" s="133">
        <v>0.1</v>
      </c>
      <c r="AX207" s="133">
        <v>0.1</v>
      </c>
      <c r="AY207" s="133">
        <v>0.1</v>
      </c>
      <c r="AZ207" s="133">
        <v>0.1</v>
      </c>
      <c r="BA207" s="133">
        <v>0.1</v>
      </c>
      <c r="BB207" s="133">
        <v>0.1</v>
      </c>
      <c r="BC207" s="133">
        <v>0.1</v>
      </c>
      <c r="BD207" s="133">
        <v>0.1</v>
      </c>
      <c r="BE207" s="133">
        <v>0.1</v>
      </c>
      <c r="BF207" s="133">
        <v>0.1</v>
      </c>
      <c r="BG207" s="133">
        <v>0.1</v>
      </c>
      <c r="BH207" s="133">
        <v>0.1</v>
      </c>
    </row>
    <row r="208" spans="2:67" ht="18" customHeight="1" x14ac:dyDescent="0.25">
      <c r="B208" s="113"/>
      <c r="C208" s="113" t="s">
        <v>61</v>
      </c>
      <c r="D208" s="113"/>
      <c r="E208" s="113"/>
      <c r="G208" s="157">
        <v>100</v>
      </c>
      <c r="H208" s="157">
        <v>100</v>
      </c>
      <c r="I208" s="157">
        <v>100</v>
      </c>
      <c r="J208" s="157">
        <v>100</v>
      </c>
      <c r="K208" s="157">
        <v>100</v>
      </c>
      <c r="L208" s="157">
        <v>100</v>
      </c>
      <c r="M208" s="157">
        <v>100</v>
      </c>
      <c r="N208" s="157">
        <v>100</v>
      </c>
      <c r="O208" s="157">
        <v>100</v>
      </c>
      <c r="P208" s="157">
        <v>100</v>
      </c>
      <c r="Q208" s="157">
        <v>100</v>
      </c>
      <c r="R208" s="157">
        <v>100</v>
      </c>
      <c r="AB208" s="158">
        <f>G208*(1+AB209)</f>
        <v>120</v>
      </c>
      <c r="AC208" s="158">
        <f t="shared" ref="AC208" si="1058">H208*(1+AC209)</f>
        <v>120</v>
      </c>
      <c r="AD208" s="158">
        <f t="shared" ref="AD208" si="1059">I208*(1+AD209)</f>
        <v>120</v>
      </c>
      <c r="AE208" s="158">
        <f t="shared" ref="AE208" si="1060">J208*(1+AE209)</f>
        <v>120</v>
      </c>
      <c r="AF208" s="158">
        <f t="shared" ref="AF208" si="1061">K208*(1+AF209)</f>
        <v>120</v>
      </c>
      <c r="AG208" s="158">
        <f t="shared" ref="AG208" si="1062">L208*(1+AG209)</f>
        <v>120</v>
      </c>
      <c r="AH208" s="158">
        <f t="shared" ref="AH208" si="1063">M208*(1+AH209)</f>
        <v>120</v>
      </c>
      <c r="AI208" s="158">
        <f t="shared" ref="AI208" si="1064">N208*(1+AI209)</f>
        <v>120</v>
      </c>
      <c r="AJ208" s="158">
        <f t="shared" ref="AJ208" si="1065">O208*(1+AJ209)</f>
        <v>120</v>
      </c>
      <c r="AK208" s="158">
        <f t="shared" ref="AK208" si="1066">P208*(1+AK209)</f>
        <v>120</v>
      </c>
      <c r="AL208" s="158">
        <f t="shared" ref="AL208" si="1067">Q208*(1+AL209)</f>
        <v>120</v>
      </c>
      <c r="AM208" s="158">
        <f t="shared" ref="AM208" si="1068">R208*(1+AM209)</f>
        <v>120</v>
      </c>
      <c r="AW208" s="158">
        <f>AB208*(1+AW209)</f>
        <v>132</v>
      </c>
      <c r="AX208" s="158">
        <f t="shared" ref="AX208" si="1069">AC208*(1+AX209)</f>
        <v>132</v>
      </c>
      <c r="AY208" s="158">
        <f t="shared" ref="AY208" si="1070">AD208*(1+AY209)</f>
        <v>132</v>
      </c>
      <c r="AZ208" s="158">
        <f t="shared" ref="AZ208" si="1071">AE208*(1+AZ209)</f>
        <v>132</v>
      </c>
      <c r="BA208" s="158">
        <f t="shared" ref="BA208" si="1072">AF208*(1+BA209)</f>
        <v>132</v>
      </c>
      <c r="BB208" s="158">
        <f t="shared" ref="BB208" si="1073">AG208*(1+BB209)</f>
        <v>132</v>
      </c>
      <c r="BC208" s="158">
        <f t="shared" ref="BC208" si="1074">AH208*(1+BC209)</f>
        <v>132</v>
      </c>
      <c r="BD208" s="158">
        <f t="shared" ref="BD208" si="1075">AI208*(1+BD209)</f>
        <v>132</v>
      </c>
      <c r="BE208" s="158">
        <f t="shared" ref="BE208" si="1076">AJ208*(1+BE209)</f>
        <v>132</v>
      </c>
      <c r="BF208" s="158">
        <f t="shared" ref="BF208" si="1077">AK208*(1+BF209)</f>
        <v>132</v>
      </c>
      <c r="BG208" s="158">
        <f t="shared" ref="BG208" si="1078">AL208*(1+BG209)</f>
        <v>132</v>
      </c>
      <c r="BH208" s="158">
        <f t="shared" ref="BH208" si="1079">AM208*(1+BH209)</f>
        <v>132</v>
      </c>
    </row>
    <row r="209" spans="2:67" ht="18" customHeight="1" x14ac:dyDescent="0.25">
      <c r="B209" s="113"/>
      <c r="C209" s="113"/>
      <c r="D209" s="113"/>
      <c r="E209" s="113"/>
      <c r="AB209" s="133">
        <v>0.2</v>
      </c>
      <c r="AC209" s="133">
        <v>0.2</v>
      </c>
      <c r="AD209" s="133">
        <v>0.2</v>
      </c>
      <c r="AE209" s="133">
        <v>0.2</v>
      </c>
      <c r="AF209" s="133">
        <v>0.2</v>
      </c>
      <c r="AG209" s="133">
        <v>0.2</v>
      </c>
      <c r="AH209" s="133">
        <v>0.2</v>
      </c>
      <c r="AI209" s="133">
        <v>0.2</v>
      </c>
      <c r="AJ209" s="133">
        <v>0.2</v>
      </c>
      <c r="AK209" s="133">
        <v>0.2</v>
      </c>
      <c r="AL209" s="133">
        <v>0.2</v>
      </c>
      <c r="AM209" s="133">
        <v>0.2</v>
      </c>
      <c r="AW209" s="133">
        <v>0.1</v>
      </c>
      <c r="AX209" s="133">
        <v>0.1</v>
      </c>
      <c r="AY209" s="133">
        <v>0.1</v>
      </c>
      <c r="AZ209" s="133">
        <v>0.1</v>
      </c>
      <c r="BA209" s="133">
        <v>0.1</v>
      </c>
      <c r="BB209" s="133">
        <v>0.1</v>
      </c>
      <c r="BC209" s="133">
        <v>0.1</v>
      </c>
      <c r="BD209" s="133">
        <v>0.1</v>
      </c>
      <c r="BE209" s="133">
        <v>0.1</v>
      </c>
      <c r="BF209" s="133">
        <v>0.1</v>
      </c>
      <c r="BG209" s="133">
        <v>0.1</v>
      </c>
      <c r="BH209" s="133">
        <v>0.1</v>
      </c>
    </row>
    <row r="210" spans="2:67" ht="18" customHeight="1" x14ac:dyDescent="0.25">
      <c r="B210" s="113"/>
      <c r="C210" s="113" t="s">
        <v>62</v>
      </c>
      <c r="D210" s="113"/>
      <c r="E210" s="113"/>
      <c r="G210" s="157">
        <v>50</v>
      </c>
      <c r="H210" s="157">
        <v>50</v>
      </c>
      <c r="I210" s="157">
        <v>50</v>
      </c>
      <c r="J210" s="157">
        <v>50</v>
      </c>
      <c r="K210" s="157">
        <v>50</v>
      </c>
      <c r="L210" s="157">
        <v>50</v>
      </c>
      <c r="M210" s="157">
        <v>50</v>
      </c>
      <c r="N210" s="157">
        <v>50</v>
      </c>
      <c r="O210" s="157">
        <v>50</v>
      </c>
      <c r="P210" s="157">
        <v>50</v>
      </c>
      <c r="Q210" s="157">
        <v>50</v>
      </c>
      <c r="R210" s="157">
        <v>50</v>
      </c>
      <c r="AB210" s="158">
        <f>G210*(1+AB211)</f>
        <v>60</v>
      </c>
      <c r="AC210" s="158">
        <f t="shared" ref="AC210" si="1080">H210*(1+AC211)</f>
        <v>60</v>
      </c>
      <c r="AD210" s="158">
        <f t="shared" ref="AD210" si="1081">I210*(1+AD211)</f>
        <v>60</v>
      </c>
      <c r="AE210" s="158">
        <f t="shared" ref="AE210" si="1082">J210*(1+AE211)</f>
        <v>60</v>
      </c>
      <c r="AF210" s="158">
        <f t="shared" ref="AF210" si="1083">K210*(1+AF211)</f>
        <v>60</v>
      </c>
      <c r="AG210" s="158">
        <f t="shared" ref="AG210" si="1084">L210*(1+AG211)</f>
        <v>60</v>
      </c>
      <c r="AH210" s="158">
        <f t="shared" ref="AH210" si="1085">M210*(1+AH211)</f>
        <v>60</v>
      </c>
      <c r="AI210" s="158">
        <f t="shared" ref="AI210" si="1086">N210*(1+AI211)</f>
        <v>60</v>
      </c>
      <c r="AJ210" s="158">
        <f t="shared" ref="AJ210" si="1087">O210*(1+AJ211)</f>
        <v>60</v>
      </c>
      <c r="AK210" s="158">
        <f t="shared" ref="AK210" si="1088">P210*(1+AK211)</f>
        <v>60</v>
      </c>
      <c r="AL210" s="158">
        <f t="shared" ref="AL210" si="1089">Q210*(1+AL211)</f>
        <v>60</v>
      </c>
      <c r="AM210" s="158">
        <f t="shared" ref="AM210" si="1090">R210*(1+AM211)</f>
        <v>60</v>
      </c>
      <c r="AW210" s="158">
        <f>AB210*(1+AW211)</f>
        <v>66</v>
      </c>
      <c r="AX210" s="158">
        <f t="shared" ref="AX210" si="1091">AC210*(1+AX211)</f>
        <v>66</v>
      </c>
      <c r="AY210" s="158">
        <f t="shared" ref="AY210" si="1092">AD210*(1+AY211)</f>
        <v>66</v>
      </c>
      <c r="AZ210" s="158">
        <f t="shared" ref="AZ210" si="1093">AE210*(1+AZ211)</f>
        <v>66</v>
      </c>
      <c r="BA210" s="158">
        <f t="shared" ref="BA210" si="1094">AF210*(1+BA211)</f>
        <v>66</v>
      </c>
      <c r="BB210" s="158">
        <f t="shared" ref="BB210" si="1095">AG210*(1+BB211)</f>
        <v>66</v>
      </c>
      <c r="BC210" s="158">
        <f t="shared" ref="BC210" si="1096">AH210*(1+BC211)</f>
        <v>66</v>
      </c>
      <c r="BD210" s="158">
        <f t="shared" ref="BD210" si="1097">AI210*(1+BD211)</f>
        <v>66</v>
      </c>
      <c r="BE210" s="158">
        <f t="shared" ref="BE210" si="1098">AJ210*(1+BE211)</f>
        <v>66</v>
      </c>
      <c r="BF210" s="158">
        <f t="shared" ref="BF210" si="1099">AK210*(1+BF211)</f>
        <v>66</v>
      </c>
      <c r="BG210" s="158">
        <f t="shared" ref="BG210" si="1100">AL210*(1+BG211)</f>
        <v>66</v>
      </c>
      <c r="BH210" s="158">
        <f t="shared" ref="BH210" si="1101">AM210*(1+BH211)</f>
        <v>66</v>
      </c>
    </row>
    <row r="211" spans="2:67" ht="18" customHeight="1" x14ac:dyDescent="0.25">
      <c r="B211" s="113"/>
      <c r="C211" s="113"/>
      <c r="D211" s="113"/>
      <c r="E211" s="113"/>
      <c r="AB211" s="133">
        <v>0.2</v>
      </c>
      <c r="AC211" s="133">
        <v>0.2</v>
      </c>
      <c r="AD211" s="133">
        <v>0.2</v>
      </c>
      <c r="AE211" s="133">
        <v>0.2</v>
      </c>
      <c r="AF211" s="133">
        <v>0.2</v>
      </c>
      <c r="AG211" s="133">
        <v>0.2</v>
      </c>
      <c r="AH211" s="133">
        <v>0.2</v>
      </c>
      <c r="AI211" s="133">
        <v>0.2</v>
      </c>
      <c r="AJ211" s="133">
        <v>0.2</v>
      </c>
      <c r="AK211" s="133">
        <v>0.2</v>
      </c>
      <c r="AL211" s="133">
        <v>0.2</v>
      </c>
      <c r="AM211" s="133">
        <v>0.2</v>
      </c>
      <c r="AW211" s="133">
        <v>0.1</v>
      </c>
      <c r="AX211" s="133">
        <v>0.1</v>
      </c>
      <c r="AY211" s="133">
        <v>0.1</v>
      </c>
      <c r="AZ211" s="133">
        <v>0.1</v>
      </c>
      <c r="BA211" s="133">
        <v>0.1</v>
      </c>
      <c r="BB211" s="133">
        <v>0.1</v>
      </c>
      <c r="BC211" s="133">
        <v>0.1</v>
      </c>
      <c r="BD211" s="133">
        <v>0.1</v>
      </c>
      <c r="BE211" s="133">
        <v>0.1</v>
      </c>
      <c r="BF211" s="133">
        <v>0.1</v>
      </c>
      <c r="BG211" s="133">
        <v>0.1</v>
      </c>
      <c r="BH211" s="133">
        <v>0.1</v>
      </c>
    </row>
    <row r="212" spans="2:67" ht="18" customHeight="1" x14ac:dyDescent="0.25">
      <c r="B212" s="113"/>
      <c r="C212" s="113" t="s">
        <v>54</v>
      </c>
      <c r="D212" s="113"/>
      <c r="E212" s="113"/>
      <c r="G212" s="153">
        <f t="shared" ref="G212:R212" si="1102">SUM(G206,G208,G210)</f>
        <v>350</v>
      </c>
      <c r="H212" s="153">
        <f t="shared" si="1102"/>
        <v>350</v>
      </c>
      <c r="I212" s="153">
        <f t="shared" si="1102"/>
        <v>350</v>
      </c>
      <c r="J212" s="153">
        <f t="shared" si="1102"/>
        <v>350</v>
      </c>
      <c r="K212" s="153">
        <f t="shared" si="1102"/>
        <v>350</v>
      </c>
      <c r="L212" s="153">
        <f t="shared" si="1102"/>
        <v>350</v>
      </c>
      <c r="M212" s="153">
        <f t="shared" si="1102"/>
        <v>350</v>
      </c>
      <c r="N212" s="153">
        <f t="shared" si="1102"/>
        <v>350</v>
      </c>
      <c r="O212" s="153">
        <f t="shared" si="1102"/>
        <v>350</v>
      </c>
      <c r="P212" s="153">
        <f t="shared" si="1102"/>
        <v>350</v>
      </c>
      <c r="Q212" s="153">
        <f t="shared" si="1102"/>
        <v>350</v>
      </c>
      <c r="R212" s="153">
        <f t="shared" si="1102"/>
        <v>350</v>
      </c>
      <c r="T212" s="156">
        <f t="shared" ref="T212" si="1103">SUM(G212:I212)</f>
        <v>1050</v>
      </c>
      <c r="U212" s="156">
        <f t="shared" ref="U212" si="1104">SUM(J212:L212)</f>
        <v>1050</v>
      </c>
      <c r="V212" s="156">
        <f t="shared" ref="V212" si="1105">SUM(M212:O212)</f>
        <v>1050</v>
      </c>
      <c r="W212" s="156">
        <f t="shared" ref="W212" si="1106">SUM(P212:R212)</f>
        <v>1050</v>
      </c>
      <c r="X212" s="156"/>
      <c r="Y212" s="156">
        <f t="shared" ref="Y212" si="1107">SUM(G212:R212)</f>
        <v>4200</v>
      </c>
      <c r="AB212" s="153">
        <f t="shared" ref="AB212:AM212" si="1108">SUM(AB206,AB208,AB210)</f>
        <v>420</v>
      </c>
      <c r="AC212" s="153">
        <f t="shared" si="1108"/>
        <v>420</v>
      </c>
      <c r="AD212" s="153">
        <f t="shared" si="1108"/>
        <v>420</v>
      </c>
      <c r="AE212" s="153">
        <f t="shared" si="1108"/>
        <v>420</v>
      </c>
      <c r="AF212" s="153">
        <f t="shared" si="1108"/>
        <v>420</v>
      </c>
      <c r="AG212" s="153">
        <f t="shared" si="1108"/>
        <v>420</v>
      </c>
      <c r="AH212" s="153">
        <f t="shared" si="1108"/>
        <v>420</v>
      </c>
      <c r="AI212" s="153">
        <f t="shared" si="1108"/>
        <v>420</v>
      </c>
      <c r="AJ212" s="153">
        <f t="shared" si="1108"/>
        <v>420</v>
      </c>
      <c r="AK212" s="153">
        <f t="shared" si="1108"/>
        <v>420</v>
      </c>
      <c r="AL212" s="153">
        <f t="shared" si="1108"/>
        <v>420</v>
      </c>
      <c r="AM212" s="153">
        <f t="shared" si="1108"/>
        <v>420</v>
      </c>
      <c r="AO212" s="156">
        <f t="shared" ref="AO212" si="1109">SUM(AB212:AD212)</f>
        <v>1260</v>
      </c>
      <c r="AP212" s="156">
        <f t="shared" ref="AP212" si="1110">SUM(AE212:AG212)</f>
        <v>1260</v>
      </c>
      <c r="AQ212" s="156">
        <f t="shared" ref="AQ212" si="1111">SUM(AH212:AJ212)</f>
        <v>1260</v>
      </c>
      <c r="AR212" s="156">
        <f t="shared" ref="AR212" si="1112">SUM(AK212:AM212)</f>
        <v>1260</v>
      </c>
      <c r="AS212" s="156"/>
      <c r="AT212" s="156">
        <f t="shared" ref="AT212" si="1113">SUM(AB212:AM212)</f>
        <v>5040</v>
      </c>
      <c r="AW212" s="153">
        <f t="shared" ref="AW212:BH212" si="1114">SUM(AW206,AW208,AW210)</f>
        <v>462</v>
      </c>
      <c r="AX212" s="153">
        <f t="shared" si="1114"/>
        <v>462</v>
      </c>
      <c r="AY212" s="153">
        <f t="shared" si="1114"/>
        <v>462</v>
      </c>
      <c r="AZ212" s="153">
        <f t="shared" si="1114"/>
        <v>462</v>
      </c>
      <c r="BA212" s="153">
        <f t="shared" si="1114"/>
        <v>462</v>
      </c>
      <c r="BB212" s="153">
        <f t="shared" si="1114"/>
        <v>462</v>
      </c>
      <c r="BC212" s="153">
        <f t="shared" si="1114"/>
        <v>462</v>
      </c>
      <c r="BD212" s="153">
        <f t="shared" si="1114"/>
        <v>462</v>
      </c>
      <c r="BE212" s="153">
        <f t="shared" si="1114"/>
        <v>462</v>
      </c>
      <c r="BF212" s="153">
        <f t="shared" si="1114"/>
        <v>462</v>
      </c>
      <c r="BG212" s="153">
        <f t="shared" si="1114"/>
        <v>462</v>
      </c>
      <c r="BH212" s="153">
        <f t="shared" si="1114"/>
        <v>462</v>
      </c>
      <c r="BJ212" s="156">
        <f t="shared" ref="BJ212" si="1115">SUM(AW212:AY212)</f>
        <v>1386</v>
      </c>
      <c r="BK212" s="156">
        <f t="shared" ref="BK212" si="1116">SUM(AZ212:BB212)</f>
        <v>1386</v>
      </c>
      <c r="BL212" s="156">
        <f t="shared" ref="BL212" si="1117">SUM(BC212:BE212)</f>
        <v>1386</v>
      </c>
      <c r="BM212" s="156">
        <f t="shared" ref="BM212" si="1118">SUM(BF212:BH212)</f>
        <v>1386</v>
      </c>
      <c r="BN212" s="156"/>
      <c r="BO212" s="156">
        <f t="shared" ref="BO212" si="1119">SUM(AW212:BH212)</f>
        <v>5544</v>
      </c>
    </row>
    <row r="213" spans="2:67" ht="18" customHeight="1" x14ac:dyDescent="0.25">
      <c r="B213" s="113"/>
      <c r="C213" s="113"/>
      <c r="D213" s="113"/>
      <c r="E213" s="113"/>
    </row>
    <row r="214" spans="2:67" ht="18" customHeight="1" x14ac:dyDescent="0.25">
      <c r="B214" s="113"/>
      <c r="C214" s="113"/>
      <c r="D214" s="113"/>
      <c r="E214" s="113"/>
    </row>
    <row r="215" spans="2:67" ht="18" customHeight="1" x14ac:dyDescent="0.25">
      <c r="B215" s="113"/>
      <c r="C215" s="151" t="s">
        <v>56</v>
      </c>
      <c r="D215" s="113"/>
      <c r="E215" s="113"/>
    </row>
    <row r="216" spans="2:67" ht="18" customHeight="1" x14ac:dyDescent="0.25">
      <c r="B216" s="113"/>
      <c r="C216" s="113" t="s">
        <v>60</v>
      </c>
      <c r="D216" s="113"/>
      <c r="E216" s="113"/>
      <c r="G216" s="157">
        <v>200</v>
      </c>
      <c r="H216" s="157">
        <v>200</v>
      </c>
      <c r="I216" s="157">
        <v>200</v>
      </c>
      <c r="J216" s="157">
        <v>200</v>
      </c>
      <c r="K216" s="157">
        <v>200</v>
      </c>
      <c r="L216" s="157">
        <v>200</v>
      </c>
      <c r="M216" s="157">
        <v>200</v>
      </c>
      <c r="N216" s="157">
        <v>200</v>
      </c>
      <c r="O216" s="157">
        <v>200</v>
      </c>
      <c r="P216" s="157">
        <v>200</v>
      </c>
      <c r="Q216" s="157">
        <v>200</v>
      </c>
      <c r="R216" s="157">
        <v>200</v>
      </c>
      <c r="AB216" s="158">
        <f>G216*(1+AB217)</f>
        <v>240</v>
      </c>
      <c r="AC216" s="158">
        <f t="shared" ref="AC216" si="1120">H216*(1+AC217)</f>
        <v>240</v>
      </c>
      <c r="AD216" s="158">
        <f t="shared" ref="AD216" si="1121">I216*(1+AD217)</f>
        <v>240</v>
      </c>
      <c r="AE216" s="158">
        <f t="shared" ref="AE216" si="1122">J216*(1+AE217)</f>
        <v>240</v>
      </c>
      <c r="AF216" s="158">
        <f t="shared" ref="AF216" si="1123">K216*(1+AF217)</f>
        <v>240</v>
      </c>
      <c r="AG216" s="158">
        <f t="shared" ref="AG216" si="1124">L216*(1+AG217)</f>
        <v>240</v>
      </c>
      <c r="AH216" s="158">
        <f t="shared" ref="AH216" si="1125">M216*(1+AH217)</f>
        <v>240</v>
      </c>
      <c r="AI216" s="158">
        <f t="shared" ref="AI216" si="1126">N216*(1+AI217)</f>
        <v>240</v>
      </c>
      <c r="AJ216" s="158">
        <f t="shared" ref="AJ216" si="1127">O216*(1+AJ217)</f>
        <v>240</v>
      </c>
      <c r="AK216" s="158">
        <f t="shared" ref="AK216" si="1128">P216*(1+AK217)</f>
        <v>240</v>
      </c>
      <c r="AL216" s="158">
        <f t="shared" ref="AL216" si="1129">Q216*(1+AL217)</f>
        <v>240</v>
      </c>
      <c r="AM216" s="158">
        <f t="shared" ref="AM216" si="1130">R216*(1+AM217)</f>
        <v>240</v>
      </c>
      <c r="AW216" s="158">
        <f>AB216*(1+AW217)</f>
        <v>264</v>
      </c>
      <c r="AX216" s="158">
        <f t="shared" ref="AX216" si="1131">AC216*(1+AX217)</f>
        <v>264</v>
      </c>
      <c r="AY216" s="158">
        <f t="shared" ref="AY216" si="1132">AD216*(1+AY217)</f>
        <v>264</v>
      </c>
      <c r="AZ216" s="158">
        <f t="shared" ref="AZ216" si="1133">AE216*(1+AZ217)</f>
        <v>264</v>
      </c>
      <c r="BA216" s="158">
        <f t="shared" ref="BA216" si="1134">AF216*(1+BA217)</f>
        <v>264</v>
      </c>
      <c r="BB216" s="158">
        <f t="shared" ref="BB216" si="1135">AG216*(1+BB217)</f>
        <v>264</v>
      </c>
      <c r="BC216" s="158">
        <f t="shared" ref="BC216" si="1136">AH216*(1+BC217)</f>
        <v>264</v>
      </c>
      <c r="BD216" s="158">
        <f t="shared" ref="BD216" si="1137">AI216*(1+BD217)</f>
        <v>264</v>
      </c>
      <c r="BE216" s="158">
        <f t="shared" ref="BE216" si="1138">AJ216*(1+BE217)</f>
        <v>264</v>
      </c>
      <c r="BF216" s="158">
        <f t="shared" ref="BF216" si="1139">AK216*(1+BF217)</f>
        <v>264</v>
      </c>
      <c r="BG216" s="158">
        <f t="shared" ref="BG216" si="1140">AL216*(1+BG217)</f>
        <v>264</v>
      </c>
      <c r="BH216" s="158">
        <f t="shared" ref="BH216" si="1141">AM216*(1+BH217)</f>
        <v>264</v>
      </c>
    </row>
    <row r="217" spans="2:67" ht="18" customHeight="1" x14ac:dyDescent="0.25">
      <c r="B217" s="113"/>
      <c r="C217" s="113"/>
      <c r="D217" s="113"/>
      <c r="E217" s="113"/>
      <c r="AB217" s="133">
        <v>0.2</v>
      </c>
      <c r="AC217" s="133">
        <v>0.2</v>
      </c>
      <c r="AD217" s="133">
        <v>0.2</v>
      </c>
      <c r="AE217" s="133">
        <v>0.2</v>
      </c>
      <c r="AF217" s="133">
        <v>0.2</v>
      </c>
      <c r="AG217" s="133">
        <v>0.2</v>
      </c>
      <c r="AH217" s="133">
        <v>0.2</v>
      </c>
      <c r="AI217" s="133">
        <v>0.2</v>
      </c>
      <c r="AJ217" s="133">
        <v>0.2</v>
      </c>
      <c r="AK217" s="133">
        <v>0.2</v>
      </c>
      <c r="AL217" s="133">
        <v>0.2</v>
      </c>
      <c r="AM217" s="133">
        <v>0.2</v>
      </c>
      <c r="AW217" s="133">
        <v>0.1</v>
      </c>
      <c r="AX217" s="133">
        <v>0.1</v>
      </c>
      <c r="AY217" s="133">
        <v>0.1</v>
      </c>
      <c r="AZ217" s="133">
        <v>0.1</v>
      </c>
      <c r="BA217" s="133">
        <v>0.1</v>
      </c>
      <c r="BB217" s="133">
        <v>0.1</v>
      </c>
      <c r="BC217" s="133">
        <v>0.1</v>
      </c>
      <c r="BD217" s="133">
        <v>0.1</v>
      </c>
      <c r="BE217" s="133">
        <v>0.1</v>
      </c>
      <c r="BF217" s="133">
        <v>0.1</v>
      </c>
      <c r="BG217" s="133">
        <v>0.1</v>
      </c>
      <c r="BH217" s="133">
        <v>0.1</v>
      </c>
    </row>
    <row r="218" spans="2:67" ht="18" customHeight="1" x14ac:dyDescent="0.25">
      <c r="B218" s="113"/>
      <c r="C218" s="113" t="s">
        <v>61</v>
      </c>
      <c r="D218" s="113"/>
      <c r="E218" s="113"/>
      <c r="G218" s="157">
        <v>0</v>
      </c>
      <c r="H218" s="157">
        <v>0</v>
      </c>
      <c r="I218" s="157">
        <v>0</v>
      </c>
      <c r="J218" s="157">
        <v>0</v>
      </c>
      <c r="K218" s="157">
        <v>0</v>
      </c>
      <c r="L218" s="157">
        <v>0</v>
      </c>
      <c r="M218" s="157">
        <v>0</v>
      </c>
      <c r="N218" s="157">
        <v>0</v>
      </c>
      <c r="O218" s="157">
        <v>0</v>
      </c>
      <c r="P218" s="157">
        <v>0</v>
      </c>
      <c r="Q218" s="157">
        <v>0</v>
      </c>
      <c r="R218" s="157">
        <v>0</v>
      </c>
      <c r="AB218" s="158">
        <f>G218*(1+AB219)</f>
        <v>0</v>
      </c>
      <c r="AC218" s="158">
        <f t="shared" ref="AC218" si="1142">H218*(1+AC219)</f>
        <v>0</v>
      </c>
      <c r="AD218" s="158">
        <f t="shared" ref="AD218" si="1143">I218*(1+AD219)</f>
        <v>0</v>
      </c>
      <c r="AE218" s="158">
        <f t="shared" ref="AE218" si="1144">J218*(1+AE219)</f>
        <v>0</v>
      </c>
      <c r="AF218" s="158">
        <f t="shared" ref="AF218" si="1145">K218*(1+AF219)</f>
        <v>0</v>
      </c>
      <c r="AG218" s="158">
        <f t="shared" ref="AG218" si="1146">L218*(1+AG219)</f>
        <v>0</v>
      </c>
      <c r="AH218" s="158">
        <f t="shared" ref="AH218" si="1147">M218*(1+AH219)</f>
        <v>0</v>
      </c>
      <c r="AI218" s="158">
        <f t="shared" ref="AI218" si="1148">N218*(1+AI219)</f>
        <v>0</v>
      </c>
      <c r="AJ218" s="158">
        <f t="shared" ref="AJ218" si="1149">O218*(1+AJ219)</f>
        <v>0</v>
      </c>
      <c r="AK218" s="158">
        <f t="shared" ref="AK218" si="1150">P218*(1+AK219)</f>
        <v>0</v>
      </c>
      <c r="AL218" s="158">
        <f t="shared" ref="AL218" si="1151">Q218*(1+AL219)</f>
        <v>0</v>
      </c>
      <c r="AM218" s="158">
        <f t="shared" ref="AM218" si="1152">R218*(1+AM219)</f>
        <v>0</v>
      </c>
      <c r="AW218" s="158">
        <f>AB218*(1+AW219)</f>
        <v>0</v>
      </c>
      <c r="AX218" s="158">
        <f t="shared" ref="AX218" si="1153">AC218*(1+AX219)</f>
        <v>0</v>
      </c>
      <c r="AY218" s="158">
        <f t="shared" ref="AY218" si="1154">AD218*(1+AY219)</f>
        <v>0</v>
      </c>
      <c r="AZ218" s="158">
        <f t="shared" ref="AZ218" si="1155">AE218*(1+AZ219)</f>
        <v>0</v>
      </c>
      <c r="BA218" s="158">
        <f t="shared" ref="BA218" si="1156">AF218*(1+BA219)</f>
        <v>0</v>
      </c>
      <c r="BB218" s="158">
        <f t="shared" ref="BB218" si="1157">AG218*(1+BB219)</f>
        <v>0</v>
      </c>
      <c r="BC218" s="158">
        <f t="shared" ref="BC218" si="1158">AH218*(1+BC219)</f>
        <v>0</v>
      </c>
      <c r="BD218" s="158">
        <f t="shared" ref="BD218" si="1159">AI218*(1+BD219)</f>
        <v>0</v>
      </c>
      <c r="BE218" s="158">
        <f t="shared" ref="BE218" si="1160">AJ218*(1+BE219)</f>
        <v>0</v>
      </c>
      <c r="BF218" s="158">
        <f t="shared" ref="BF218" si="1161">AK218*(1+BF219)</f>
        <v>0</v>
      </c>
      <c r="BG218" s="158">
        <f t="shared" ref="BG218" si="1162">AL218*(1+BG219)</f>
        <v>0</v>
      </c>
      <c r="BH218" s="158">
        <f t="shared" ref="BH218" si="1163">AM218*(1+BH219)</f>
        <v>0</v>
      </c>
    </row>
    <row r="219" spans="2:67" ht="18" customHeight="1" x14ac:dyDescent="0.25">
      <c r="B219" s="113"/>
      <c r="C219" s="113"/>
      <c r="D219" s="113"/>
      <c r="E219" s="113"/>
      <c r="AB219" s="133">
        <v>0.2</v>
      </c>
      <c r="AC219" s="133">
        <v>0.2</v>
      </c>
      <c r="AD219" s="133">
        <v>0.2</v>
      </c>
      <c r="AE219" s="133">
        <v>0.2</v>
      </c>
      <c r="AF219" s="133">
        <v>0.2</v>
      </c>
      <c r="AG219" s="133">
        <v>0.2</v>
      </c>
      <c r="AH219" s="133">
        <v>0.2</v>
      </c>
      <c r="AI219" s="133">
        <v>0.2</v>
      </c>
      <c r="AJ219" s="133">
        <v>0.2</v>
      </c>
      <c r="AK219" s="133">
        <v>0.2</v>
      </c>
      <c r="AL219" s="133">
        <v>0.2</v>
      </c>
      <c r="AM219" s="133">
        <v>0.2</v>
      </c>
      <c r="AW219" s="133">
        <v>0.1</v>
      </c>
      <c r="AX219" s="133">
        <v>0.1</v>
      </c>
      <c r="AY219" s="133">
        <v>0.1</v>
      </c>
      <c r="AZ219" s="133">
        <v>0.1</v>
      </c>
      <c r="BA219" s="133">
        <v>0.1</v>
      </c>
      <c r="BB219" s="133">
        <v>0.1</v>
      </c>
      <c r="BC219" s="133">
        <v>0.1</v>
      </c>
      <c r="BD219" s="133">
        <v>0.1</v>
      </c>
      <c r="BE219" s="133">
        <v>0.1</v>
      </c>
      <c r="BF219" s="133">
        <v>0.1</v>
      </c>
      <c r="BG219" s="133">
        <v>0.1</v>
      </c>
      <c r="BH219" s="133">
        <v>0.1</v>
      </c>
    </row>
    <row r="220" spans="2:67" ht="18" customHeight="1" x14ac:dyDescent="0.25">
      <c r="B220" s="113"/>
      <c r="C220" s="113" t="s">
        <v>62</v>
      </c>
      <c r="D220" s="113"/>
      <c r="E220" s="113"/>
      <c r="G220" s="157">
        <v>0</v>
      </c>
      <c r="H220" s="157">
        <v>0</v>
      </c>
      <c r="I220" s="157">
        <v>0</v>
      </c>
      <c r="J220" s="157">
        <v>0</v>
      </c>
      <c r="K220" s="157">
        <v>0</v>
      </c>
      <c r="L220" s="157">
        <v>0</v>
      </c>
      <c r="M220" s="157">
        <v>0</v>
      </c>
      <c r="N220" s="157">
        <v>0</v>
      </c>
      <c r="O220" s="157">
        <v>0</v>
      </c>
      <c r="P220" s="157">
        <v>0</v>
      </c>
      <c r="Q220" s="157">
        <v>0</v>
      </c>
      <c r="R220" s="157">
        <v>0</v>
      </c>
      <c r="AB220" s="158">
        <f>G220*(1+AB221)</f>
        <v>0</v>
      </c>
      <c r="AC220" s="158">
        <f t="shared" ref="AC220" si="1164">H220*(1+AC221)</f>
        <v>0</v>
      </c>
      <c r="AD220" s="158">
        <f t="shared" ref="AD220" si="1165">I220*(1+AD221)</f>
        <v>0</v>
      </c>
      <c r="AE220" s="158">
        <f t="shared" ref="AE220" si="1166">J220*(1+AE221)</f>
        <v>0</v>
      </c>
      <c r="AF220" s="158">
        <f t="shared" ref="AF220" si="1167">K220*(1+AF221)</f>
        <v>0</v>
      </c>
      <c r="AG220" s="158">
        <f t="shared" ref="AG220" si="1168">L220*(1+AG221)</f>
        <v>0</v>
      </c>
      <c r="AH220" s="158">
        <f t="shared" ref="AH220" si="1169">M220*(1+AH221)</f>
        <v>0</v>
      </c>
      <c r="AI220" s="158">
        <f t="shared" ref="AI220" si="1170">N220*(1+AI221)</f>
        <v>0</v>
      </c>
      <c r="AJ220" s="158">
        <f t="shared" ref="AJ220" si="1171">O220*(1+AJ221)</f>
        <v>0</v>
      </c>
      <c r="AK220" s="158">
        <f t="shared" ref="AK220" si="1172">P220*(1+AK221)</f>
        <v>0</v>
      </c>
      <c r="AL220" s="158">
        <f t="shared" ref="AL220" si="1173">Q220*(1+AL221)</f>
        <v>0</v>
      </c>
      <c r="AM220" s="158">
        <f t="shared" ref="AM220" si="1174">R220*(1+AM221)</f>
        <v>0</v>
      </c>
      <c r="AW220" s="158">
        <f>AB220*(1+AW221)</f>
        <v>0</v>
      </c>
      <c r="AX220" s="158">
        <f t="shared" ref="AX220" si="1175">AC220*(1+AX221)</f>
        <v>0</v>
      </c>
      <c r="AY220" s="158">
        <f t="shared" ref="AY220" si="1176">AD220*(1+AY221)</f>
        <v>0</v>
      </c>
      <c r="AZ220" s="158">
        <f t="shared" ref="AZ220" si="1177">AE220*(1+AZ221)</f>
        <v>0</v>
      </c>
      <c r="BA220" s="158">
        <f t="shared" ref="BA220" si="1178">AF220*(1+BA221)</f>
        <v>0</v>
      </c>
      <c r="BB220" s="158">
        <f t="shared" ref="BB220" si="1179">AG220*(1+BB221)</f>
        <v>0</v>
      </c>
      <c r="BC220" s="158">
        <f t="shared" ref="BC220" si="1180">AH220*(1+BC221)</f>
        <v>0</v>
      </c>
      <c r="BD220" s="158">
        <f t="shared" ref="BD220" si="1181">AI220*(1+BD221)</f>
        <v>0</v>
      </c>
      <c r="BE220" s="158">
        <f t="shared" ref="BE220" si="1182">AJ220*(1+BE221)</f>
        <v>0</v>
      </c>
      <c r="BF220" s="158">
        <f t="shared" ref="BF220" si="1183">AK220*(1+BF221)</f>
        <v>0</v>
      </c>
      <c r="BG220" s="158">
        <f t="shared" ref="BG220" si="1184">AL220*(1+BG221)</f>
        <v>0</v>
      </c>
      <c r="BH220" s="158">
        <f t="shared" ref="BH220" si="1185">AM220*(1+BH221)</f>
        <v>0</v>
      </c>
    </row>
    <row r="221" spans="2:67" ht="18" customHeight="1" x14ac:dyDescent="0.25">
      <c r="B221" s="113"/>
      <c r="C221" s="113"/>
      <c r="D221" s="113"/>
      <c r="E221" s="113"/>
      <c r="AB221" s="133">
        <v>0.2</v>
      </c>
      <c r="AC221" s="133">
        <v>0.2</v>
      </c>
      <c r="AD221" s="133">
        <v>0.2</v>
      </c>
      <c r="AE221" s="133">
        <v>0.2</v>
      </c>
      <c r="AF221" s="133">
        <v>0.2</v>
      </c>
      <c r="AG221" s="133">
        <v>0.2</v>
      </c>
      <c r="AH221" s="133">
        <v>0.2</v>
      </c>
      <c r="AI221" s="133">
        <v>0.2</v>
      </c>
      <c r="AJ221" s="133">
        <v>0.2</v>
      </c>
      <c r="AK221" s="133">
        <v>0.2</v>
      </c>
      <c r="AL221" s="133">
        <v>0.2</v>
      </c>
      <c r="AM221" s="133">
        <v>0.2</v>
      </c>
      <c r="AW221" s="133">
        <v>0.1</v>
      </c>
      <c r="AX221" s="133">
        <v>0.1</v>
      </c>
      <c r="AY221" s="133">
        <v>0.1</v>
      </c>
      <c r="AZ221" s="133">
        <v>0.1</v>
      </c>
      <c r="BA221" s="133">
        <v>0.1</v>
      </c>
      <c r="BB221" s="133">
        <v>0.1</v>
      </c>
      <c r="BC221" s="133">
        <v>0.1</v>
      </c>
      <c r="BD221" s="133">
        <v>0.1</v>
      </c>
      <c r="BE221" s="133">
        <v>0.1</v>
      </c>
      <c r="BF221" s="133">
        <v>0.1</v>
      </c>
      <c r="BG221" s="133">
        <v>0.1</v>
      </c>
      <c r="BH221" s="133">
        <v>0.1</v>
      </c>
    </row>
    <row r="222" spans="2:67" ht="18" customHeight="1" x14ac:dyDescent="0.25">
      <c r="B222" s="113"/>
      <c r="C222" s="113" t="s">
        <v>54</v>
      </c>
      <c r="D222" s="113"/>
      <c r="E222" s="113"/>
      <c r="G222" s="153">
        <f t="shared" ref="G222:R222" si="1186">SUM(G216,G218,G220)</f>
        <v>200</v>
      </c>
      <c r="H222" s="153">
        <f t="shared" si="1186"/>
        <v>200</v>
      </c>
      <c r="I222" s="153">
        <f t="shared" si="1186"/>
        <v>200</v>
      </c>
      <c r="J222" s="153">
        <f t="shared" si="1186"/>
        <v>200</v>
      </c>
      <c r="K222" s="153">
        <f t="shared" si="1186"/>
        <v>200</v>
      </c>
      <c r="L222" s="153">
        <f t="shared" si="1186"/>
        <v>200</v>
      </c>
      <c r="M222" s="153">
        <f t="shared" si="1186"/>
        <v>200</v>
      </c>
      <c r="N222" s="153">
        <f t="shared" si="1186"/>
        <v>200</v>
      </c>
      <c r="O222" s="153">
        <f t="shared" si="1186"/>
        <v>200</v>
      </c>
      <c r="P222" s="153">
        <f t="shared" si="1186"/>
        <v>200</v>
      </c>
      <c r="Q222" s="153">
        <f t="shared" si="1186"/>
        <v>200</v>
      </c>
      <c r="R222" s="153">
        <f t="shared" si="1186"/>
        <v>200</v>
      </c>
      <c r="T222" s="156">
        <f t="shared" ref="T222" si="1187">SUM(G222:I222)</f>
        <v>600</v>
      </c>
      <c r="U222" s="156">
        <f t="shared" ref="U222" si="1188">SUM(J222:L222)</f>
        <v>600</v>
      </c>
      <c r="V222" s="156">
        <f t="shared" ref="V222" si="1189">SUM(M222:O222)</f>
        <v>600</v>
      </c>
      <c r="W222" s="156">
        <f t="shared" ref="W222" si="1190">SUM(P222:R222)</f>
        <v>600</v>
      </c>
      <c r="X222" s="156"/>
      <c r="Y222" s="156">
        <f t="shared" ref="Y222" si="1191">SUM(G222:R222)</f>
        <v>2400</v>
      </c>
      <c r="AB222" s="153">
        <f t="shared" ref="AB222:AM222" si="1192">SUM(AB216,AB218,AB220)</f>
        <v>240</v>
      </c>
      <c r="AC222" s="153">
        <f t="shared" si="1192"/>
        <v>240</v>
      </c>
      <c r="AD222" s="153">
        <f t="shared" si="1192"/>
        <v>240</v>
      </c>
      <c r="AE222" s="153">
        <f t="shared" si="1192"/>
        <v>240</v>
      </c>
      <c r="AF222" s="153">
        <f t="shared" si="1192"/>
        <v>240</v>
      </c>
      <c r="AG222" s="153">
        <f t="shared" si="1192"/>
        <v>240</v>
      </c>
      <c r="AH222" s="153">
        <f t="shared" si="1192"/>
        <v>240</v>
      </c>
      <c r="AI222" s="153">
        <f t="shared" si="1192"/>
        <v>240</v>
      </c>
      <c r="AJ222" s="153">
        <f t="shared" si="1192"/>
        <v>240</v>
      </c>
      <c r="AK222" s="153">
        <f t="shared" si="1192"/>
        <v>240</v>
      </c>
      <c r="AL222" s="153">
        <f t="shared" si="1192"/>
        <v>240</v>
      </c>
      <c r="AM222" s="153">
        <f t="shared" si="1192"/>
        <v>240</v>
      </c>
      <c r="AO222" s="156">
        <f t="shared" ref="AO222" si="1193">SUM(AB222:AD222)</f>
        <v>720</v>
      </c>
      <c r="AP222" s="156">
        <f t="shared" ref="AP222" si="1194">SUM(AE222:AG222)</f>
        <v>720</v>
      </c>
      <c r="AQ222" s="156">
        <f t="shared" ref="AQ222" si="1195">SUM(AH222:AJ222)</f>
        <v>720</v>
      </c>
      <c r="AR222" s="156">
        <f t="shared" ref="AR222" si="1196">SUM(AK222:AM222)</f>
        <v>720</v>
      </c>
      <c r="AS222" s="156"/>
      <c r="AT222" s="156">
        <f t="shared" ref="AT222" si="1197">SUM(AB222:AM222)</f>
        <v>2880</v>
      </c>
      <c r="AW222" s="153">
        <f t="shared" ref="AW222:BH222" si="1198">SUM(AW216,AW218,AW220)</f>
        <v>264</v>
      </c>
      <c r="AX222" s="153">
        <f t="shared" si="1198"/>
        <v>264</v>
      </c>
      <c r="AY222" s="153">
        <f t="shared" si="1198"/>
        <v>264</v>
      </c>
      <c r="AZ222" s="153">
        <f t="shared" si="1198"/>
        <v>264</v>
      </c>
      <c r="BA222" s="153">
        <f t="shared" si="1198"/>
        <v>264</v>
      </c>
      <c r="BB222" s="153">
        <f t="shared" si="1198"/>
        <v>264</v>
      </c>
      <c r="BC222" s="153">
        <f t="shared" si="1198"/>
        <v>264</v>
      </c>
      <c r="BD222" s="153">
        <f t="shared" si="1198"/>
        <v>264</v>
      </c>
      <c r="BE222" s="153">
        <f t="shared" si="1198"/>
        <v>264</v>
      </c>
      <c r="BF222" s="153">
        <f t="shared" si="1198"/>
        <v>264</v>
      </c>
      <c r="BG222" s="153">
        <f t="shared" si="1198"/>
        <v>264</v>
      </c>
      <c r="BH222" s="153">
        <f t="shared" si="1198"/>
        <v>264</v>
      </c>
      <c r="BJ222" s="156">
        <f t="shared" ref="BJ222" si="1199">SUM(AW222:AY222)</f>
        <v>792</v>
      </c>
      <c r="BK222" s="156">
        <f t="shared" ref="BK222" si="1200">SUM(AZ222:BB222)</f>
        <v>792</v>
      </c>
      <c r="BL222" s="156">
        <f t="shared" ref="BL222" si="1201">SUM(BC222:BE222)</f>
        <v>792</v>
      </c>
      <c r="BM222" s="156">
        <f t="shared" ref="BM222" si="1202">SUM(BF222:BH222)</f>
        <v>792</v>
      </c>
      <c r="BN222" s="156"/>
      <c r="BO222" s="156">
        <f t="shared" ref="BO222" si="1203">SUM(AW222:BH222)</f>
        <v>3168</v>
      </c>
    </row>
    <row r="223" spans="2:67" ht="18" customHeight="1" x14ac:dyDescent="0.25">
      <c r="B223" s="113"/>
      <c r="C223" s="113"/>
      <c r="D223" s="113"/>
      <c r="E223" s="113"/>
    </row>
    <row r="224" spans="2:67" ht="18" customHeight="1" x14ac:dyDescent="0.25">
      <c r="B224" s="113"/>
      <c r="C224" s="113"/>
      <c r="D224" s="113"/>
      <c r="E224" s="113"/>
    </row>
    <row r="225" spans="2:67" ht="18" customHeight="1" x14ac:dyDescent="0.25">
      <c r="B225" s="113"/>
      <c r="C225" s="151" t="s">
        <v>63</v>
      </c>
      <c r="D225" s="113"/>
      <c r="E225" s="113"/>
    </row>
    <row r="226" spans="2:67" ht="18" customHeight="1" x14ac:dyDescent="0.25">
      <c r="B226" s="113"/>
      <c r="C226" s="113" t="s">
        <v>54</v>
      </c>
      <c r="D226" s="113"/>
      <c r="E226" s="113"/>
      <c r="G226" s="157">
        <v>20</v>
      </c>
      <c r="H226" s="157">
        <v>20</v>
      </c>
      <c r="I226" s="157">
        <v>20</v>
      </c>
      <c r="J226" s="157">
        <v>20</v>
      </c>
      <c r="K226" s="157">
        <v>20</v>
      </c>
      <c r="L226" s="157">
        <v>20</v>
      </c>
      <c r="M226" s="157">
        <v>20</v>
      </c>
      <c r="N226" s="157">
        <v>20</v>
      </c>
      <c r="O226" s="157">
        <v>20</v>
      </c>
      <c r="P226" s="157">
        <v>20</v>
      </c>
      <c r="Q226" s="157">
        <v>20</v>
      </c>
      <c r="R226" s="157">
        <v>20</v>
      </c>
      <c r="T226" s="156">
        <f t="shared" ref="T226" si="1204">SUM(G226:I226)</f>
        <v>60</v>
      </c>
      <c r="U226" s="156">
        <f t="shared" ref="U226" si="1205">SUM(J226:L226)</f>
        <v>60</v>
      </c>
      <c r="V226" s="156">
        <f t="shared" ref="V226" si="1206">SUM(M226:O226)</f>
        <v>60</v>
      </c>
      <c r="W226" s="156">
        <f t="shared" ref="W226" si="1207">SUM(P226:R226)</f>
        <v>60</v>
      </c>
      <c r="X226" s="156"/>
      <c r="Y226" s="156">
        <f t="shared" ref="Y226" si="1208">SUM(G226:R226)</f>
        <v>240</v>
      </c>
      <c r="AB226" s="158">
        <f>G226*(1+AB227)</f>
        <v>24</v>
      </c>
      <c r="AC226" s="158">
        <f t="shared" ref="AC226" si="1209">H226*(1+AC227)</f>
        <v>24</v>
      </c>
      <c r="AD226" s="158">
        <f t="shared" ref="AD226" si="1210">I226*(1+AD227)</f>
        <v>24</v>
      </c>
      <c r="AE226" s="158">
        <f t="shared" ref="AE226" si="1211">J226*(1+AE227)</f>
        <v>24</v>
      </c>
      <c r="AF226" s="158">
        <f t="shared" ref="AF226" si="1212">K226*(1+AF227)</f>
        <v>24</v>
      </c>
      <c r="AG226" s="158">
        <f t="shared" ref="AG226" si="1213">L226*(1+AG227)</f>
        <v>24</v>
      </c>
      <c r="AH226" s="158">
        <f t="shared" ref="AH226" si="1214">M226*(1+AH227)</f>
        <v>24</v>
      </c>
      <c r="AI226" s="158">
        <f t="shared" ref="AI226" si="1215">N226*(1+AI227)</f>
        <v>24</v>
      </c>
      <c r="AJ226" s="158">
        <f t="shared" ref="AJ226" si="1216">O226*(1+AJ227)</f>
        <v>24</v>
      </c>
      <c r="AK226" s="158">
        <f t="shared" ref="AK226" si="1217">P226*(1+AK227)</f>
        <v>24</v>
      </c>
      <c r="AL226" s="158">
        <f t="shared" ref="AL226" si="1218">Q226*(1+AL227)</f>
        <v>24</v>
      </c>
      <c r="AM226" s="158">
        <f t="shared" ref="AM226" si="1219">R226*(1+AM227)</f>
        <v>24</v>
      </c>
      <c r="AW226" s="158">
        <f>AB226*(1+AW227)</f>
        <v>26.400000000000002</v>
      </c>
      <c r="AX226" s="158">
        <f t="shared" ref="AX226" si="1220">AC226*(1+AX227)</f>
        <v>26.400000000000002</v>
      </c>
      <c r="AY226" s="158">
        <f t="shared" ref="AY226" si="1221">AD226*(1+AY227)</f>
        <v>26.400000000000002</v>
      </c>
      <c r="AZ226" s="158">
        <f t="shared" ref="AZ226" si="1222">AE226*(1+AZ227)</f>
        <v>26.400000000000002</v>
      </c>
      <c r="BA226" s="158">
        <f t="shared" ref="BA226" si="1223">AF226*(1+BA227)</f>
        <v>26.400000000000002</v>
      </c>
      <c r="BB226" s="158">
        <f t="shared" ref="BB226" si="1224">AG226*(1+BB227)</f>
        <v>26.400000000000002</v>
      </c>
      <c r="BC226" s="158">
        <f t="shared" ref="BC226" si="1225">AH226*(1+BC227)</f>
        <v>26.400000000000002</v>
      </c>
      <c r="BD226" s="158">
        <f t="shared" ref="BD226" si="1226">AI226*(1+BD227)</f>
        <v>26.400000000000002</v>
      </c>
      <c r="BE226" s="158">
        <f t="shared" ref="BE226" si="1227">AJ226*(1+BE227)</f>
        <v>26.400000000000002</v>
      </c>
      <c r="BF226" s="158">
        <f t="shared" ref="BF226" si="1228">AK226*(1+BF227)</f>
        <v>26.400000000000002</v>
      </c>
      <c r="BG226" s="158">
        <f t="shared" ref="BG226" si="1229">AL226*(1+BG227)</f>
        <v>26.400000000000002</v>
      </c>
      <c r="BH226" s="158">
        <f t="shared" ref="BH226" si="1230">AM226*(1+BH227)</f>
        <v>26.400000000000002</v>
      </c>
      <c r="BJ226" s="156">
        <f t="shared" ref="BJ226" si="1231">SUM(AW226:AY226)</f>
        <v>79.2</v>
      </c>
      <c r="BK226" s="156">
        <f t="shared" ref="BK226" si="1232">SUM(AZ226:BB226)</f>
        <v>79.2</v>
      </c>
      <c r="BL226" s="156">
        <f t="shared" ref="BL226" si="1233">SUM(BC226:BE226)</f>
        <v>79.2</v>
      </c>
      <c r="BM226" s="156">
        <f t="shared" ref="BM226" si="1234">SUM(BF226:BH226)</f>
        <v>79.2</v>
      </c>
      <c r="BN226" s="156"/>
      <c r="BO226" s="156">
        <f t="shared" ref="BO226" si="1235">SUM(AW226:BH226)</f>
        <v>316.79999999999995</v>
      </c>
    </row>
    <row r="227" spans="2:67" ht="18" customHeight="1" x14ac:dyDescent="0.25">
      <c r="B227" s="113"/>
      <c r="C227" s="113"/>
      <c r="D227" s="113"/>
      <c r="E227" s="113"/>
      <c r="AB227" s="133">
        <v>0.2</v>
      </c>
      <c r="AC227" s="133">
        <v>0.2</v>
      </c>
      <c r="AD227" s="133">
        <v>0.2</v>
      </c>
      <c r="AE227" s="133">
        <v>0.2</v>
      </c>
      <c r="AF227" s="133">
        <v>0.2</v>
      </c>
      <c r="AG227" s="133">
        <v>0.2</v>
      </c>
      <c r="AH227" s="133">
        <v>0.2</v>
      </c>
      <c r="AI227" s="133">
        <v>0.2</v>
      </c>
      <c r="AJ227" s="133">
        <v>0.2</v>
      </c>
      <c r="AK227" s="133">
        <v>0.2</v>
      </c>
      <c r="AL227" s="133">
        <v>0.2</v>
      </c>
      <c r="AM227" s="133">
        <v>0.2</v>
      </c>
      <c r="AW227" s="133">
        <v>0.1</v>
      </c>
      <c r="AX227" s="133">
        <v>0.1</v>
      </c>
      <c r="AY227" s="133">
        <v>0.1</v>
      </c>
      <c r="AZ227" s="133">
        <v>0.1</v>
      </c>
      <c r="BA227" s="133">
        <v>0.1</v>
      </c>
      <c r="BB227" s="133">
        <v>0.1</v>
      </c>
      <c r="BC227" s="133">
        <v>0.1</v>
      </c>
      <c r="BD227" s="133">
        <v>0.1</v>
      </c>
      <c r="BE227" s="133">
        <v>0.1</v>
      </c>
      <c r="BF227" s="133">
        <v>0.1</v>
      </c>
      <c r="BG227" s="133">
        <v>0.1</v>
      </c>
      <c r="BH227" s="133">
        <v>0.1</v>
      </c>
    </row>
    <row r="228" spans="2:67" ht="18" customHeight="1" x14ac:dyDescent="0.25">
      <c r="B228" s="113"/>
      <c r="C228" s="113"/>
      <c r="D228" s="113"/>
      <c r="E228" s="113"/>
    </row>
    <row r="229" spans="2:67" ht="18" customHeight="1" x14ac:dyDescent="0.25">
      <c r="B229" s="113"/>
      <c r="C229" s="151" t="s">
        <v>64</v>
      </c>
      <c r="D229" s="113"/>
      <c r="E229" s="113"/>
    </row>
    <row r="230" spans="2:67" ht="18" customHeight="1" x14ac:dyDescent="0.25">
      <c r="B230" s="113"/>
      <c r="C230" s="113" t="s">
        <v>54</v>
      </c>
      <c r="D230" s="113"/>
      <c r="E230" s="113"/>
      <c r="G230" s="157">
        <v>100</v>
      </c>
      <c r="H230" s="157">
        <v>100</v>
      </c>
      <c r="I230" s="157">
        <v>100</v>
      </c>
      <c r="J230" s="157">
        <v>100</v>
      </c>
      <c r="K230" s="157">
        <v>100</v>
      </c>
      <c r="L230" s="157">
        <v>100</v>
      </c>
      <c r="M230" s="157">
        <v>100</v>
      </c>
      <c r="N230" s="157">
        <v>100</v>
      </c>
      <c r="O230" s="157">
        <v>100</v>
      </c>
      <c r="P230" s="157">
        <v>100</v>
      </c>
      <c r="Q230" s="157">
        <v>100</v>
      </c>
      <c r="R230" s="157">
        <v>100</v>
      </c>
      <c r="T230" s="156">
        <f t="shared" ref="T230" si="1236">SUM(G230:I230)</f>
        <v>300</v>
      </c>
      <c r="U230" s="156">
        <f t="shared" ref="U230" si="1237">SUM(J230:L230)</f>
        <v>300</v>
      </c>
      <c r="V230" s="156">
        <f t="shared" ref="V230" si="1238">SUM(M230:O230)</f>
        <v>300</v>
      </c>
      <c r="W230" s="156">
        <f t="shared" ref="W230" si="1239">SUM(P230:R230)</f>
        <v>300</v>
      </c>
      <c r="X230" s="156"/>
      <c r="Y230" s="156">
        <f t="shared" ref="Y230" si="1240">SUM(G230:R230)</f>
        <v>1200</v>
      </c>
      <c r="AB230" s="158">
        <f>G230*(1+AB231)</f>
        <v>120</v>
      </c>
      <c r="AC230" s="158">
        <f t="shared" ref="AC230" si="1241">H230*(1+AC231)</f>
        <v>120</v>
      </c>
      <c r="AD230" s="158">
        <f t="shared" ref="AD230" si="1242">I230*(1+AD231)</f>
        <v>120</v>
      </c>
      <c r="AE230" s="158">
        <f t="shared" ref="AE230" si="1243">J230*(1+AE231)</f>
        <v>120</v>
      </c>
      <c r="AF230" s="158">
        <f t="shared" ref="AF230" si="1244">K230*(1+AF231)</f>
        <v>120</v>
      </c>
      <c r="AG230" s="158">
        <f t="shared" ref="AG230" si="1245">L230*(1+AG231)</f>
        <v>120</v>
      </c>
      <c r="AH230" s="158">
        <f t="shared" ref="AH230" si="1246">M230*(1+AH231)</f>
        <v>120</v>
      </c>
      <c r="AI230" s="158">
        <f t="shared" ref="AI230" si="1247">N230*(1+AI231)</f>
        <v>120</v>
      </c>
      <c r="AJ230" s="158">
        <f t="shared" ref="AJ230" si="1248">O230*(1+AJ231)</f>
        <v>120</v>
      </c>
      <c r="AK230" s="158">
        <f t="shared" ref="AK230" si="1249">P230*(1+AK231)</f>
        <v>120</v>
      </c>
      <c r="AL230" s="158">
        <f t="shared" ref="AL230" si="1250">Q230*(1+AL231)</f>
        <v>120</v>
      </c>
      <c r="AM230" s="158">
        <f t="shared" ref="AM230" si="1251">R230*(1+AM231)</f>
        <v>120</v>
      </c>
      <c r="AW230" s="158">
        <f>AB230*(1+AW231)</f>
        <v>132</v>
      </c>
      <c r="AX230" s="158">
        <f t="shared" ref="AX230" si="1252">AC230*(1+AX231)</f>
        <v>132</v>
      </c>
      <c r="AY230" s="158">
        <f t="shared" ref="AY230" si="1253">AD230*(1+AY231)</f>
        <v>132</v>
      </c>
      <c r="AZ230" s="158">
        <f t="shared" ref="AZ230" si="1254">AE230*(1+AZ231)</f>
        <v>132</v>
      </c>
      <c r="BA230" s="158">
        <f t="shared" ref="BA230" si="1255">AF230*(1+BA231)</f>
        <v>132</v>
      </c>
      <c r="BB230" s="158">
        <f t="shared" ref="BB230" si="1256">AG230*(1+BB231)</f>
        <v>132</v>
      </c>
      <c r="BC230" s="158">
        <f t="shared" ref="BC230" si="1257">AH230*(1+BC231)</f>
        <v>132</v>
      </c>
      <c r="BD230" s="158">
        <f t="shared" ref="BD230" si="1258">AI230*(1+BD231)</f>
        <v>132</v>
      </c>
      <c r="BE230" s="158">
        <f t="shared" ref="BE230" si="1259">AJ230*(1+BE231)</f>
        <v>132</v>
      </c>
      <c r="BF230" s="158">
        <f t="shared" ref="BF230" si="1260">AK230*(1+BF231)</f>
        <v>132</v>
      </c>
      <c r="BG230" s="158">
        <f t="shared" ref="BG230" si="1261">AL230*(1+BG231)</f>
        <v>132</v>
      </c>
      <c r="BH230" s="158">
        <f t="shared" ref="BH230" si="1262">AM230*(1+BH231)</f>
        <v>132</v>
      </c>
      <c r="BJ230" s="156">
        <f t="shared" ref="BJ230" si="1263">SUM(AW230:AY230)</f>
        <v>396</v>
      </c>
      <c r="BK230" s="156">
        <f t="shared" ref="BK230" si="1264">SUM(AZ230:BB230)</f>
        <v>396</v>
      </c>
      <c r="BL230" s="156">
        <f t="shared" ref="BL230" si="1265">SUM(BC230:BE230)</f>
        <v>396</v>
      </c>
      <c r="BM230" s="156">
        <f t="shared" ref="BM230" si="1266">SUM(BF230:BH230)</f>
        <v>396</v>
      </c>
      <c r="BN230" s="156"/>
      <c r="BO230" s="156">
        <f t="shared" ref="BO230" si="1267">SUM(AW230:BH230)</f>
        <v>1584</v>
      </c>
    </row>
    <row r="231" spans="2:67" ht="18" customHeight="1" x14ac:dyDescent="0.25">
      <c r="B231" s="113"/>
      <c r="C231" s="113"/>
      <c r="D231" s="113"/>
      <c r="E231" s="113"/>
      <c r="AB231" s="133">
        <v>0.2</v>
      </c>
      <c r="AC231" s="133">
        <v>0.2</v>
      </c>
      <c r="AD231" s="133">
        <v>0.2</v>
      </c>
      <c r="AE231" s="133">
        <v>0.2</v>
      </c>
      <c r="AF231" s="133">
        <v>0.2</v>
      </c>
      <c r="AG231" s="133">
        <v>0.2</v>
      </c>
      <c r="AH231" s="133">
        <v>0.2</v>
      </c>
      <c r="AI231" s="133">
        <v>0.2</v>
      </c>
      <c r="AJ231" s="133">
        <v>0.2</v>
      </c>
      <c r="AK231" s="133">
        <v>0.2</v>
      </c>
      <c r="AL231" s="133">
        <v>0.2</v>
      </c>
      <c r="AM231" s="133">
        <v>0.2</v>
      </c>
      <c r="AW231" s="133">
        <v>0.1</v>
      </c>
      <c r="AX231" s="133">
        <v>0.1</v>
      </c>
      <c r="AY231" s="133">
        <v>0.1</v>
      </c>
      <c r="AZ231" s="133">
        <v>0.1</v>
      </c>
      <c r="BA231" s="133">
        <v>0.1</v>
      </c>
      <c r="BB231" s="133">
        <v>0.1</v>
      </c>
      <c r="BC231" s="133">
        <v>0.1</v>
      </c>
      <c r="BD231" s="133">
        <v>0.1</v>
      </c>
      <c r="BE231" s="133">
        <v>0.1</v>
      </c>
      <c r="BF231" s="133">
        <v>0.1</v>
      </c>
      <c r="BG231" s="133">
        <v>0.1</v>
      </c>
      <c r="BH231" s="133">
        <v>0.1</v>
      </c>
    </row>
    <row r="232" spans="2:67" ht="18" customHeight="1" x14ac:dyDescent="0.25">
      <c r="B232" s="113"/>
      <c r="C232" s="113"/>
      <c r="D232" s="113"/>
      <c r="E232" s="113"/>
    </row>
    <row r="233" spans="2:67" ht="18" customHeight="1" x14ac:dyDescent="0.25">
      <c r="B233" s="113"/>
      <c r="C233" s="151" t="s">
        <v>65</v>
      </c>
      <c r="D233" s="113"/>
      <c r="E233" s="113"/>
    </row>
    <row r="234" spans="2:67" ht="18" customHeight="1" x14ac:dyDescent="0.25">
      <c r="B234" s="113"/>
      <c r="C234" s="113" t="s">
        <v>54</v>
      </c>
      <c r="D234" s="113"/>
      <c r="E234" s="113"/>
      <c r="G234" s="157">
        <v>0</v>
      </c>
      <c r="H234" s="157">
        <v>0</v>
      </c>
      <c r="I234" s="157">
        <v>0</v>
      </c>
      <c r="J234" s="157">
        <v>0</v>
      </c>
      <c r="K234" s="157">
        <v>0</v>
      </c>
      <c r="L234" s="157">
        <v>0</v>
      </c>
      <c r="M234" s="157">
        <v>0</v>
      </c>
      <c r="N234" s="157">
        <v>0</v>
      </c>
      <c r="O234" s="157">
        <v>0</v>
      </c>
      <c r="P234" s="157">
        <v>0</v>
      </c>
      <c r="Q234" s="157">
        <v>0</v>
      </c>
      <c r="R234" s="157">
        <v>0</v>
      </c>
      <c r="T234" s="156">
        <f t="shared" ref="T234" si="1268">SUM(G234:I234)</f>
        <v>0</v>
      </c>
      <c r="U234" s="156">
        <f t="shared" ref="U234" si="1269">SUM(J234:L234)</f>
        <v>0</v>
      </c>
      <c r="V234" s="156">
        <f t="shared" ref="V234" si="1270">SUM(M234:O234)</f>
        <v>0</v>
      </c>
      <c r="W234" s="156">
        <f t="shared" ref="W234" si="1271">SUM(P234:R234)</f>
        <v>0</v>
      </c>
      <c r="X234" s="156"/>
      <c r="Y234" s="156">
        <f t="shared" ref="Y234" si="1272">SUM(G234:R234)</f>
        <v>0</v>
      </c>
      <c r="AB234" s="158">
        <f>G234*(1+AB235)</f>
        <v>0</v>
      </c>
      <c r="AC234" s="158">
        <f t="shared" ref="AC234" si="1273">H234*(1+AC235)</f>
        <v>0</v>
      </c>
      <c r="AD234" s="158">
        <f t="shared" ref="AD234" si="1274">I234*(1+AD235)</f>
        <v>0</v>
      </c>
      <c r="AE234" s="158">
        <f t="shared" ref="AE234" si="1275">J234*(1+AE235)</f>
        <v>0</v>
      </c>
      <c r="AF234" s="158">
        <f t="shared" ref="AF234" si="1276">K234*(1+AF235)</f>
        <v>0</v>
      </c>
      <c r="AG234" s="158">
        <f t="shared" ref="AG234" si="1277">L234*(1+AG235)</f>
        <v>0</v>
      </c>
      <c r="AH234" s="158">
        <f t="shared" ref="AH234" si="1278">M234*(1+AH235)</f>
        <v>0</v>
      </c>
      <c r="AI234" s="158">
        <f t="shared" ref="AI234" si="1279">N234*(1+AI235)</f>
        <v>0</v>
      </c>
      <c r="AJ234" s="158">
        <f t="shared" ref="AJ234" si="1280">O234*(1+AJ235)</f>
        <v>0</v>
      </c>
      <c r="AK234" s="158">
        <f t="shared" ref="AK234" si="1281">P234*(1+AK235)</f>
        <v>0</v>
      </c>
      <c r="AL234" s="158">
        <f t="shared" ref="AL234" si="1282">Q234*(1+AL235)</f>
        <v>0</v>
      </c>
      <c r="AM234" s="158">
        <f t="shared" ref="AM234" si="1283">R234*(1+AM235)</f>
        <v>0</v>
      </c>
      <c r="AW234" s="158">
        <f>AB234*(1+AW235)</f>
        <v>0</v>
      </c>
      <c r="AX234" s="158">
        <f t="shared" ref="AX234" si="1284">AC234*(1+AX235)</f>
        <v>0</v>
      </c>
      <c r="AY234" s="158">
        <f t="shared" ref="AY234" si="1285">AD234*(1+AY235)</f>
        <v>0</v>
      </c>
      <c r="AZ234" s="158">
        <f t="shared" ref="AZ234" si="1286">AE234*(1+AZ235)</f>
        <v>0</v>
      </c>
      <c r="BA234" s="158">
        <f t="shared" ref="BA234" si="1287">AF234*(1+BA235)</f>
        <v>0</v>
      </c>
      <c r="BB234" s="158">
        <f t="shared" ref="BB234" si="1288">AG234*(1+BB235)</f>
        <v>0</v>
      </c>
      <c r="BC234" s="158">
        <f t="shared" ref="BC234" si="1289">AH234*(1+BC235)</f>
        <v>0</v>
      </c>
      <c r="BD234" s="158">
        <f t="shared" ref="BD234" si="1290">AI234*(1+BD235)</f>
        <v>0</v>
      </c>
      <c r="BE234" s="158">
        <f t="shared" ref="BE234" si="1291">AJ234*(1+BE235)</f>
        <v>0</v>
      </c>
      <c r="BF234" s="158">
        <f t="shared" ref="BF234" si="1292">AK234*(1+BF235)</f>
        <v>0</v>
      </c>
      <c r="BG234" s="158">
        <f t="shared" ref="BG234" si="1293">AL234*(1+BG235)</f>
        <v>0</v>
      </c>
      <c r="BH234" s="158">
        <f t="shared" ref="BH234" si="1294">AM234*(1+BH235)</f>
        <v>0</v>
      </c>
      <c r="BJ234" s="156">
        <f t="shared" ref="BJ234" si="1295">SUM(AW234:AY234)</f>
        <v>0</v>
      </c>
      <c r="BK234" s="156">
        <f t="shared" ref="BK234" si="1296">SUM(AZ234:BB234)</f>
        <v>0</v>
      </c>
      <c r="BL234" s="156">
        <f t="shared" ref="BL234" si="1297">SUM(BC234:BE234)</f>
        <v>0</v>
      </c>
      <c r="BM234" s="156">
        <f t="shared" ref="BM234" si="1298">SUM(BF234:BH234)</f>
        <v>0</v>
      </c>
      <c r="BN234" s="156"/>
      <c r="BO234" s="156">
        <f t="shared" ref="BO234" si="1299">SUM(AW234:BH234)</f>
        <v>0</v>
      </c>
    </row>
    <row r="235" spans="2:67" ht="18" customHeight="1" x14ac:dyDescent="0.25">
      <c r="B235" s="113"/>
      <c r="C235" s="113"/>
      <c r="D235" s="113"/>
      <c r="E235" s="113"/>
      <c r="AB235" s="133">
        <v>0.2</v>
      </c>
      <c r="AC235" s="133">
        <v>0.2</v>
      </c>
      <c r="AD235" s="133">
        <v>0.2</v>
      </c>
      <c r="AE235" s="133">
        <v>0.2</v>
      </c>
      <c r="AF235" s="133">
        <v>0.2</v>
      </c>
      <c r="AG235" s="133">
        <v>0.2</v>
      </c>
      <c r="AH235" s="133">
        <v>0.2</v>
      </c>
      <c r="AI235" s="133">
        <v>0.2</v>
      </c>
      <c r="AJ235" s="133">
        <v>0.2</v>
      </c>
      <c r="AK235" s="133">
        <v>0.2</v>
      </c>
      <c r="AL235" s="133">
        <v>0.2</v>
      </c>
      <c r="AM235" s="133">
        <v>0.2</v>
      </c>
      <c r="AW235" s="133">
        <v>0.1</v>
      </c>
      <c r="AX235" s="133">
        <v>0.1</v>
      </c>
      <c r="AY235" s="133">
        <v>0.1</v>
      </c>
      <c r="AZ235" s="133">
        <v>0.1</v>
      </c>
      <c r="BA235" s="133">
        <v>0.1</v>
      </c>
      <c r="BB235" s="133">
        <v>0.1</v>
      </c>
      <c r="BC235" s="133">
        <v>0.1</v>
      </c>
      <c r="BD235" s="133">
        <v>0.1</v>
      </c>
      <c r="BE235" s="133">
        <v>0.1</v>
      </c>
      <c r="BF235" s="133">
        <v>0.1</v>
      </c>
      <c r="BG235" s="133">
        <v>0.1</v>
      </c>
      <c r="BH235" s="133">
        <v>0.1</v>
      </c>
    </row>
    <row r="236" spans="2:67" ht="18" customHeight="1" x14ac:dyDescent="0.25">
      <c r="B236" s="113"/>
      <c r="C236" s="113"/>
      <c r="D236" s="113"/>
      <c r="E236" s="113"/>
    </row>
    <row r="237" spans="2:67" ht="18" customHeight="1" x14ac:dyDescent="0.25">
      <c r="B237" s="113"/>
      <c r="C237" s="151" t="s">
        <v>66</v>
      </c>
      <c r="D237" s="113"/>
      <c r="E237" s="113"/>
    </row>
    <row r="238" spans="2:67" ht="18" customHeight="1" x14ac:dyDescent="0.25">
      <c r="B238" s="113"/>
      <c r="C238" s="113" t="s">
        <v>54</v>
      </c>
      <c r="D238" s="113"/>
      <c r="E238" s="113"/>
      <c r="G238" s="157">
        <v>0</v>
      </c>
      <c r="H238" s="157">
        <v>0</v>
      </c>
      <c r="I238" s="157">
        <v>0</v>
      </c>
      <c r="J238" s="157">
        <v>0</v>
      </c>
      <c r="K238" s="157">
        <v>0</v>
      </c>
      <c r="L238" s="157">
        <v>0</v>
      </c>
      <c r="M238" s="157">
        <v>0</v>
      </c>
      <c r="N238" s="157">
        <v>0</v>
      </c>
      <c r="O238" s="157">
        <v>0</v>
      </c>
      <c r="P238" s="157">
        <v>0</v>
      </c>
      <c r="Q238" s="157">
        <v>0</v>
      </c>
      <c r="R238" s="157">
        <v>0</v>
      </c>
      <c r="T238" s="156">
        <f t="shared" ref="T238" si="1300">SUM(G238:I238)</f>
        <v>0</v>
      </c>
      <c r="U238" s="156">
        <f t="shared" ref="U238" si="1301">SUM(J238:L238)</f>
        <v>0</v>
      </c>
      <c r="V238" s="156">
        <f t="shared" ref="V238" si="1302">SUM(M238:O238)</f>
        <v>0</v>
      </c>
      <c r="W238" s="156">
        <f t="shared" ref="W238" si="1303">SUM(P238:R238)</f>
        <v>0</v>
      </c>
      <c r="X238" s="156"/>
      <c r="Y238" s="156">
        <f t="shared" ref="Y238" si="1304">SUM(G238:R238)</f>
        <v>0</v>
      </c>
      <c r="AB238" s="158">
        <f>G238*(1+AB239)</f>
        <v>0</v>
      </c>
      <c r="AC238" s="158">
        <f t="shared" ref="AC238" si="1305">H238*(1+AC239)</f>
        <v>0</v>
      </c>
      <c r="AD238" s="158">
        <f t="shared" ref="AD238" si="1306">I238*(1+AD239)</f>
        <v>0</v>
      </c>
      <c r="AE238" s="158">
        <f t="shared" ref="AE238" si="1307">J238*(1+AE239)</f>
        <v>0</v>
      </c>
      <c r="AF238" s="158">
        <f t="shared" ref="AF238" si="1308">K238*(1+AF239)</f>
        <v>0</v>
      </c>
      <c r="AG238" s="158">
        <f t="shared" ref="AG238" si="1309">L238*(1+AG239)</f>
        <v>0</v>
      </c>
      <c r="AH238" s="158">
        <f t="shared" ref="AH238" si="1310">M238*(1+AH239)</f>
        <v>0</v>
      </c>
      <c r="AI238" s="158">
        <f t="shared" ref="AI238" si="1311">N238*(1+AI239)</f>
        <v>0</v>
      </c>
      <c r="AJ238" s="158">
        <f t="shared" ref="AJ238" si="1312">O238*(1+AJ239)</f>
        <v>0</v>
      </c>
      <c r="AK238" s="158">
        <f t="shared" ref="AK238" si="1313">P238*(1+AK239)</f>
        <v>0</v>
      </c>
      <c r="AL238" s="158">
        <f t="shared" ref="AL238" si="1314">Q238*(1+AL239)</f>
        <v>0</v>
      </c>
      <c r="AM238" s="158">
        <f t="shared" ref="AM238" si="1315">R238*(1+AM239)</f>
        <v>0</v>
      </c>
      <c r="AW238" s="158">
        <f>AB238*(1+AW239)</f>
        <v>0</v>
      </c>
      <c r="AX238" s="158">
        <f t="shared" ref="AX238" si="1316">AC238*(1+AX239)</f>
        <v>0</v>
      </c>
      <c r="AY238" s="158">
        <f t="shared" ref="AY238" si="1317">AD238*(1+AY239)</f>
        <v>0</v>
      </c>
      <c r="AZ238" s="158">
        <f t="shared" ref="AZ238" si="1318">AE238*(1+AZ239)</f>
        <v>0</v>
      </c>
      <c r="BA238" s="158">
        <f t="shared" ref="BA238" si="1319">AF238*(1+BA239)</f>
        <v>0</v>
      </c>
      <c r="BB238" s="158">
        <f t="shared" ref="BB238" si="1320">AG238*(1+BB239)</f>
        <v>0</v>
      </c>
      <c r="BC238" s="158">
        <f t="shared" ref="BC238" si="1321">AH238*(1+BC239)</f>
        <v>0</v>
      </c>
      <c r="BD238" s="158">
        <f t="shared" ref="BD238" si="1322">AI238*(1+BD239)</f>
        <v>0</v>
      </c>
      <c r="BE238" s="158">
        <f t="shared" ref="BE238" si="1323">AJ238*(1+BE239)</f>
        <v>0</v>
      </c>
      <c r="BF238" s="158">
        <f t="shared" ref="BF238" si="1324">AK238*(1+BF239)</f>
        <v>0</v>
      </c>
      <c r="BG238" s="158">
        <f t="shared" ref="BG238" si="1325">AL238*(1+BG239)</f>
        <v>0</v>
      </c>
      <c r="BH238" s="158">
        <f t="shared" ref="BH238" si="1326">AM238*(1+BH239)</f>
        <v>0</v>
      </c>
      <c r="BJ238" s="156">
        <f t="shared" ref="BJ238" si="1327">SUM(AW238:AY238)</f>
        <v>0</v>
      </c>
      <c r="BK238" s="156">
        <f t="shared" ref="BK238" si="1328">SUM(AZ238:BB238)</f>
        <v>0</v>
      </c>
      <c r="BL238" s="156">
        <f t="shared" ref="BL238" si="1329">SUM(BC238:BE238)</f>
        <v>0</v>
      </c>
      <c r="BM238" s="156">
        <f t="shared" ref="BM238" si="1330">SUM(BF238:BH238)</f>
        <v>0</v>
      </c>
      <c r="BN238" s="156"/>
      <c r="BO238" s="156">
        <f t="shared" ref="BO238" si="1331">SUM(AW238:BH238)</f>
        <v>0</v>
      </c>
    </row>
    <row r="239" spans="2:67" ht="18" customHeight="1" x14ac:dyDescent="0.25">
      <c r="B239" s="113"/>
      <c r="C239" s="113"/>
      <c r="D239" s="113"/>
      <c r="E239" s="113"/>
      <c r="AB239" s="133">
        <v>0.2</v>
      </c>
      <c r="AC239" s="133">
        <v>0.2</v>
      </c>
      <c r="AD239" s="133">
        <v>0.2</v>
      </c>
      <c r="AE239" s="133">
        <v>0.2</v>
      </c>
      <c r="AF239" s="133">
        <v>0.2</v>
      </c>
      <c r="AG239" s="133">
        <v>0.2</v>
      </c>
      <c r="AH239" s="133">
        <v>0.2</v>
      </c>
      <c r="AI239" s="133">
        <v>0.2</v>
      </c>
      <c r="AJ239" s="133">
        <v>0.2</v>
      </c>
      <c r="AK239" s="133">
        <v>0.2</v>
      </c>
      <c r="AL239" s="133">
        <v>0.2</v>
      </c>
      <c r="AM239" s="133">
        <v>0.2</v>
      </c>
      <c r="AW239" s="133">
        <v>0.1</v>
      </c>
      <c r="AX239" s="133">
        <v>0.1</v>
      </c>
      <c r="AY239" s="133">
        <v>0.1</v>
      </c>
      <c r="AZ239" s="133">
        <v>0.1</v>
      </c>
      <c r="BA239" s="133">
        <v>0.1</v>
      </c>
      <c r="BB239" s="133">
        <v>0.1</v>
      </c>
      <c r="BC239" s="133">
        <v>0.1</v>
      </c>
      <c r="BD239" s="133">
        <v>0.1</v>
      </c>
      <c r="BE239" s="133">
        <v>0.1</v>
      </c>
      <c r="BF239" s="133">
        <v>0.1</v>
      </c>
      <c r="BG239" s="133">
        <v>0.1</v>
      </c>
      <c r="BH239" s="133">
        <v>0.1</v>
      </c>
    </row>
    <row r="240" spans="2:67" ht="18" customHeight="1" x14ac:dyDescent="0.25">
      <c r="B240" s="113"/>
      <c r="C240" s="113"/>
      <c r="D240" s="113"/>
      <c r="E240" s="113"/>
    </row>
    <row r="241" spans="1:68" ht="18" customHeight="1" x14ac:dyDescent="0.25">
      <c r="B241" s="113"/>
      <c r="C241" s="113" t="s">
        <v>67</v>
      </c>
      <c r="D241" s="113"/>
      <c r="E241" s="113"/>
      <c r="G241" s="153">
        <f>SUM(G192,G202,G212,G222,G226,G230,G234,G238)</f>
        <v>1389.875</v>
      </c>
      <c r="H241" s="153">
        <f t="shared" ref="H241:R241" si="1332">SUM(H192,H202,H212,H222,H226,H230,H234,H238)</f>
        <v>1389.875</v>
      </c>
      <c r="I241" s="153">
        <f t="shared" si="1332"/>
        <v>1389.875</v>
      </c>
      <c r="J241" s="153">
        <f t="shared" si="1332"/>
        <v>1389.875</v>
      </c>
      <c r="K241" s="153">
        <f t="shared" si="1332"/>
        <v>1389.875</v>
      </c>
      <c r="L241" s="153">
        <f t="shared" si="1332"/>
        <v>1389.875</v>
      </c>
      <c r="M241" s="153">
        <f t="shared" si="1332"/>
        <v>1392.48125</v>
      </c>
      <c r="N241" s="153">
        <f t="shared" si="1332"/>
        <v>1392.48125</v>
      </c>
      <c r="O241" s="153">
        <f t="shared" si="1332"/>
        <v>1392.48125</v>
      </c>
      <c r="P241" s="153">
        <f t="shared" si="1332"/>
        <v>1392.48125</v>
      </c>
      <c r="Q241" s="153">
        <f t="shared" si="1332"/>
        <v>1392.48125</v>
      </c>
      <c r="R241" s="153">
        <f t="shared" si="1332"/>
        <v>1392.48125</v>
      </c>
      <c r="T241" s="156">
        <f t="shared" ref="T241" si="1333">SUM(G241:I241)</f>
        <v>4169.625</v>
      </c>
      <c r="U241" s="156">
        <f t="shared" ref="U241" si="1334">SUM(J241:L241)</f>
        <v>4169.625</v>
      </c>
      <c r="V241" s="156">
        <f t="shared" ref="V241" si="1335">SUM(M241:O241)</f>
        <v>4177.4437500000004</v>
      </c>
      <c r="W241" s="156">
        <f t="shared" ref="W241" si="1336">SUM(P241:R241)</f>
        <v>4177.4437500000004</v>
      </c>
      <c r="X241" s="156"/>
      <c r="Y241" s="156">
        <f t="shared" ref="Y241" si="1337">SUM(G241:R241)</f>
        <v>16694.137500000004</v>
      </c>
      <c r="AB241" s="153">
        <f>SUM(AB192,AB202,AB212,AB222,AB226,AB230,AB234,AB238)</f>
        <v>1704.8062500000001</v>
      </c>
      <c r="AC241" s="153">
        <f t="shared" ref="AC241:AM241" si="1338">SUM(AC192,AC202,AC212,AC222,AC226,AC230,AC234,AC238)</f>
        <v>1704.8062500000001</v>
      </c>
      <c r="AD241" s="153">
        <f t="shared" si="1338"/>
        <v>1704.8062500000001</v>
      </c>
      <c r="AE241" s="153">
        <f t="shared" si="1338"/>
        <v>1704.8062500000001</v>
      </c>
      <c r="AF241" s="153">
        <f t="shared" si="1338"/>
        <v>1704.8062500000001</v>
      </c>
      <c r="AG241" s="153">
        <f t="shared" si="1338"/>
        <v>1704.8062500000001</v>
      </c>
      <c r="AH241" s="153">
        <f t="shared" si="1338"/>
        <v>1708.3404375</v>
      </c>
      <c r="AI241" s="153">
        <f t="shared" si="1338"/>
        <v>1708.3404375</v>
      </c>
      <c r="AJ241" s="153">
        <f t="shared" si="1338"/>
        <v>1708.3404375</v>
      </c>
      <c r="AK241" s="153">
        <f t="shared" si="1338"/>
        <v>1708.3404375</v>
      </c>
      <c r="AL241" s="153">
        <f t="shared" si="1338"/>
        <v>1708.3404375</v>
      </c>
      <c r="AM241" s="153">
        <f t="shared" si="1338"/>
        <v>1708.3404375</v>
      </c>
      <c r="AO241" s="156">
        <f t="shared" ref="AO241" si="1339">SUM(AB241:AD241)</f>
        <v>5114.4187500000007</v>
      </c>
      <c r="AP241" s="156">
        <f t="shared" ref="AP241" si="1340">SUM(AE241:AG241)</f>
        <v>5114.4187500000007</v>
      </c>
      <c r="AQ241" s="156">
        <f t="shared" ref="AQ241" si="1341">SUM(AH241:AJ241)</f>
        <v>5125.0213125</v>
      </c>
      <c r="AR241" s="156">
        <f t="shared" ref="AR241" si="1342">SUM(AK241:AM241)</f>
        <v>5125.0213125</v>
      </c>
      <c r="AS241" s="156"/>
      <c r="AT241" s="156">
        <f t="shared" ref="AT241" si="1343">SUM(AB241:AM241)</f>
        <v>20478.880124999996</v>
      </c>
      <c r="AW241" s="153">
        <f>SUM(AW192,AW202,AW212,AW222,AW226,AW230,AW234,AW238)</f>
        <v>1905.9151875000002</v>
      </c>
      <c r="AX241" s="153">
        <f t="shared" ref="AX241:BH241" si="1344">SUM(AX192,AX202,AX212,AX222,AX226,AX230,AX234,AX238)</f>
        <v>1905.9151875000002</v>
      </c>
      <c r="AY241" s="153">
        <f t="shared" si="1344"/>
        <v>1905.9151875000002</v>
      </c>
      <c r="AZ241" s="153">
        <f t="shared" si="1344"/>
        <v>1905.9151875000002</v>
      </c>
      <c r="BA241" s="153">
        <f t="shared" si="1344"/>
        <v>1905.9151875000002</v>
      </c>
      <c r="BB241" s="153">
        <f t="shared" si="1344"/>
        <v>1905.9151875000002</v>
      </c>
      <c r="BC241" s="153">
        <f t="shared" si="1344"/>
        <v>1910.4306431250002</v>
      </c>
      <c r="BD241" s="153">
        <f t="shared" si="1344"/>
        <v>1910.4306431250002</v>
      </c>
      <c r="BE241" s="153">
        <f t="shared" si="1344"/>
        <v>1910.4306431250002</v>
      </c>
      <c r="BF241" s="153">
        <f t="shared" si="1344"/>
        <v>1910.4306431250002</v>
      </c>
      <c r="BG241" s="153">
        <f t="shared" si="1344"/>
        <v>1910.4306431250002</v>
      </c>
      <c r="BH241" s="153">
        <f t="shared" si="1344"/>
        <v>1910.4306431250002</v>
      </c>
      <c r="BJ241" s="156">
        <f t="shared" ref="BJ241" si="1345">SUM(AW241:AY241)</f>
        <v>5717.7455625000002</v>
      </c>
      <c r="BK241" s="156">
        <f t="shared" ref="BK241" si="1346">SUM(AZ241:BB241)</f>
        <v>5717.7455625000002</v>
      </c>
      <c r="BL241" s="156">
        <f t="shared" ref="BL241" si="1347">SUM(BC241:BE241)</f>
        <v>5731.2919293750001</v>
      </c>
      <c r="BM241" s="156">
        <f t="shared" ref="BM241" si="1348">SUM(BF241:BH241)</f>
        <v>5731.2919293750001</v>
      </c>
      <c r="BN241" s="156"/>
      <c r="BO241" s="156">
        <f t="shared" ref="BO241" si="1349">SUM(AW241:BH241)</f>
        <v>22898.074983750004</v>
      </c>
    </row>
    <row r="242" spans="1:68" ht="18" customHeight="1" x14ac:dyDescent="0.25">
      <c r="B242" s="113"/>
      <c r="C242" s="113"/>
      <c r="D242" s="113"/>
      <c r="E242" s="113"/>
    </row>
    <row r="243" spans="1:68" ht="18" customHeight="1" x14ac:dyDescent="0.25">
      <c r="B243" s="113"/>
      <c r="C243" s="113"/>
      <c r="D243" s="113"/>
      <c r="E243" s="113"/>
    </row>
    <row r="244" spans="1:68" ht="18" customHeight="1" x14ac:dyDescent="0.25">
      <c r="B244" s="113" t="str">
        <f>$D$25</f>
        <v>April Downside (10% Above Forecast)</v>
      </c>
      <c r="D244" s="113"/>
      <c r="E244" s="113"/>
      <c r="G244" s="147"/>
      <c r="H244" s="147"/>
      <c r="I244" s="147"/>
      <c r="J244" s="147"/>
      <c r="K244" s="147"/>
      <c r="L244" s="147"/>
      <c r="M244" s="147"/>
      <c r="N244" s="147"/>
      <c r="O244" s="147"/>
      <c r="P244" s="147"/>
      <c r="Q244" s="147"/>
      <c r="R244" s="147"/>
      <c r="S244" s="147"/>
      <c r="T244" s="147"/>
      <c r="U244" s="147"/>
      <c r="V244" s="147"/>
      <c r="W244" s="147"/>
      <c r="X244" s="147"/>
      <c r="Y244" s="147"/>
    </row>
    <row r="245" spans="1:68" ht="18" customHeight="1" x14ac:dyDescent="0.25">
      <c r="B245" s="113"/>
      <c r="C245" s="113" t="s">
        <v>67</v>
      </c>
      <c r="D245" s="113"/>
      <c r="E245" s="113"/>
      <c r="G245" s="148">
        <f t="shared" ref="G245:R245" si="1350">G241*(1+G246)</f>
        <v>1389.875</v>
      </c>
      <c r="H245" s="148">
        <f t="shared" si="1350"/>
        <v>1389.875</v>
      </c>
      <c r="I245" s="148">
        <f t="shared" si="1350"/>
        <v>1389.875</v>
      </c>
      <c r="J245" s="148">
        <f t="shared" si="1350"/>
        <v>1389.875</v>
      </c>
      <c r="K245" s="148">
        <f t="shared" si="1350"/>
        <v>1389.875</v>
      </c>
      <c r="L245" s="148">
        <f t="shared" si="1350"/>
        <v>1389.875</v>
      </c>
      <c r="M245" s="148">
        <f t="shared" si="1350"/>
        <v>1392.48125</v>
      </c>
      <c r="N245" s="148">
        <f t="shared" si="1350"/>
        <v>1392.48125</v>
      </c>
      <c r="O245" s="148">
        <f t="shared" si="1350"/>
        <v>1392.48125</v>
      </c>
      <c r="P245" s="148">
        <f t="shared" si="1350"/>
        <v>1392.48125</v>
      </c>
      <c r="Q245" s="148">
        <f t="shared" si="1350"/>
        <v>1392.48125</v>
      </c>
      <c r="R245" s="148">
        <f t="shared" si="1350"/>
        <v>1392.48125</v>
      </c>
      <c r="T245" s="156">
        <f t="shared" ref="T245" si="1351">SUM(G245:I245)</f>
        <v>4169.625</v>
      </c>
      <c r="U245" s="156">
        <f t="shared" ref="U245" si="1352">SUM(J245:L245)</f>
        <v>4169.625</v>
      </c>
      <c r="V245" s="156">
        <f t="shared" ref="V245" si="1353">SUM(M245:O245)</f>
        <v>4177.4437500000004</v>
      </c>
      <c r="W245" s="156">
        <f t="shared" ref="W245" si="1354">SUM(P245:R245)</f>
        <v>4177.4437500000004</v>
      </c>
      <c r="X245" s="156"/>
      <c r="Y245" s="156">
        <f t="shared" ref="Y245" si="1355">SUM(G245:R245)</f>
        <v>16694.137500000004</v>
      </c>
      <c r="AB245" s="148">
        <f t="shared" ref="AB245:AM245" si="1356">AB241*(1+AB246)</f>
        <v>1704.8062500000001</v>
      </c>
      <c r="AC245" s="148">
        <f t="shared" si="1356"/>
        <v>1704.8062500000001</v>
      </c>
      <c r="AD245" s="148">
        <f t="shared" si="1356"/>
        <v>1704.8062500000001</v>
      </c>
      <c r="AE245" s="148">
        <f t="shared" si="1356"/>
        <v>1875.2868750000002</v>
      </c>
      <c r="AF245" s="148">
        <f t="shared" si="1356"/>
        <v>1875.2868750000002</v>
      </c>
      <c r="AG245" s="148">
        <f t="shared" si="1356"/>
        <v>1875.2868750000002</v>
      </c>
      <c r="AH245" s="148">
        <f t="shared" si="1356"/>
        <v>1879.1744812500001</v>
      </c>
      <c r="AI245" s="148">
        <f t="shared" si="1356"/>
        <v>1879.1744812500001</v>
      </c>
      <c r="AJ245" s="148">
        <f t="shared" si="1356"/>
        <v>1879.1744812500001</v>
      </c>
      <c r="AK245" s="148">
        <f t="shared" si="1356"/>
        <v>1879.1744812500001</v>
      </c>
      <c r="AL245" s="148">
        <f t="shared" si="1356"/>
        <v>1879.1744812500001</v>
      </c>
      <c r="AM245" s="148">
        <f t="shared" si="1356"/>
        <v>1879.1744812500001</v>
      </c>
      <c r="AO245" s="156">
        <f t="shared" ref="AO245" si="1357">SUM(AB245:AD245)</f>
        <v>5114.4187500000007</v>
      </c>
      <c r="AP245" s="156">
        <f t="shared" ref="AP245" si="1358">SUM(AE245:AG245)</f>
        <v>5625.8606250000012</v>
      </c>
      <c r="AQ245" s="156">
        <f t="shared" ref="AQ245" si="1359">SUM(AH245:AJ245)</f>
        <v>5637.5234437500003</v>
      </c>
      <c r="AR245" s="156">
        <f t="shared" ref="AR245" si="1360">SUM(AK245:AM245)</f>
        <v>5637.5234437500003</v>
      </c>
      <c r="AS245" s="156"/>
      <c r="AT245" s="156">
        <f t="shared" ref="AT245" si="1361">SUM(AB245:AM245)</f>
        <v>22015.326262499999</v>
      </c>
      <c r="AW245" s="148">
        <f t="shared" ref="AW245:BH245" si="1362">AW241*(1+AW246)</f>
        <v>2096.5067062500002</v>
      </c>
      <c r="AX245" s="148">
        <f t="shared" si="1362"/>
        <v>2096.5067062500002</v>
      </c>
      <c r="AY245" s="148">
        <f t="shared" si="1362"/>
        <v>2096.5067062500002</v>
      </c>
      <c r="AZ245" s="148">
        <f t="shared" si="1362"/>
        <v>2096.5067062500002</v>
      </c>
      <c r="BA245" s="148">
        <f t="shared" si="1362"/>
        <v>2096.5067062500002</v>
      </c>
      <c r="BB245" s="148">
        <f t="shared" si="1362"/>
        <v>2096.5067062500002</v>
      </c>
      <c r="BC245" s="148">
        <f t="shared" si="1362"/>
        <v>2101.4737074375003</v>
      </c>
      <c r="BD245" s="148">
        <f t="shared" si="1362"/>
        <v>2101.4737074375003</v>
      </c>
      <c r="BE245" s="148">
        <f t="shared" si="1362"/>
        <v>2101.4737074375003</v>
      </c>
      <c r="BF245" s="148">
        <f t="shared" si="1362"/>
        <v>2101.4737074375003</v>
      </c>
      <c r="BG245" s="148">
        <f t="shared" si="1362"/>
        <v>2101.4737074375003</v>
      </c>
      <c r="BH245" s="148">
        <f t="shared" si="1362"/>
        <v>2101.4737074375003</v>
      </c>
      <c r="BJ245" s="156">
        <f t="shared" ref="BJ245" si="1363">SUM(AW245:AY245)</f>
        <v>6289.5201187500006</v>
      </c>
      <c r="BK245" s="156">
        <f t="shared" ref="BK245" si="1364">SUM(AZ245:BB245)</f>
        <v>6289.5201187500006</v>
      </c>
      <c r="BL245" s="156">
        <f t="shared" ref="BL245" si="1365">SUM(BC245:BE245)</f>
        <v>6304.4211223125003</v>
      </c>
      <c r="BM245" s="156">
        <f t="shared" ref="BM245" si="1366">SUM(BF245:BH245)</f>
        <v>6304.4211223125003</v>
      </c>
      <c r="BN245" s="156"/>
      <c r="BO245" s="156">
        <f t="shared" ref="BO245" si="1367">SUM(AW245:BH245)</f>
        <v>25187.882482125005</v>
      </c>
    </row>
    <row r="246" spans="1:68" ht="18" customHeight="1" x14ac:dyDescent="0.25">
      <c r="C246" s="114"/>
      <c r="D246" s="114"/>
      <c r="E246" s="118" t="s">
        <v>252</v>
      </c>
      <c r="G246" s="159">
        <v>0</v>
      </c>
      <c r="H246" s="159">
        <v>0</v>
      </c>
      <c r="I246" s="159">
        <v>0</v>
      </c>
      <c r="J246" s="159">
        <v>0</v>
      </c>
      <c r="K246" s="159">
        <v>0</v>
      </c>
      <c r="L246" s="159">
        <v>0</v>
      </c>
      <c r="M246" s="159">
        <v>0</v>
      </c>
      <c r="N246" s="159">
        <v>0</v>
      </c>
      <c r="O246" s="159">
        <v>0</v>
      </c>
      <c r="P246" s="159">
        <v>0</v>
      </c>
      <c r="Q246" s="159">
        <v>0</v>
      </c>
      <c r="R246" s="159">
        <v>0</v>
      </c>
      <c r="AB246" s="159">
        <v>0</v>
      </c>
      <c r="AC246" s="159">
        <v>0</v>
      </c>
      <c r="AD246" s="159">
        <v>0</v>
      </c>
      <c r="AE246" s="160">
        <v>0.1</v>
      </c>
      <c r="AF246" s="160">
        <v>0.1</v>
      </c>
      <c r="AG246" s="160">
        <v>0.1</v>
      </c>
      <c r="AH246" s="160">
        <v>0.1</v>
      </c>
      <c r="AI246" s="160">
        <v>0.1</v>
      </c>
      <c r="AJ246" s="160">
        <v>0.1</v>
      </c>
      <c r="AK246" s="160">
        <v>0.1</v>
      </c>
      <c r="AL246" s="160">
        <v>0.1</v>
      </c>
      <c r="AM246" s="160">
        <v>0.1</v>
      </c>
      <c r="AW246" s="160">
        <v>0.1</v>
      </c>
      <c r="AX246" s="160">
        <v>0.1</v>
      </c>
      <c r="AY246" s="160">
        <v>0.1</v>
      </c>
      <c r="AZ246" s="160">
        <v>0.1</v>
      </c>
      <c r="BA246" s="160">
        <v>0.1</v>
      </c>
      <c r="BB246" s="160">
        <v>0.1</v>
      </c>
      <c r="BC246" s="160">
        <v>0.1</v>
      </c>
      <c r="BD246" s="160">
        <v>0.1</v>
      </c>
      <c r="BE246" s="160">
        <v>0.1</v>
      </c>
      <c r="BF246" s="160">
        <v>0.1</v>
      </c>
      <c r="BG246" s="160">
        <v>0.1</v>
      </c>
      <c r="BH246" s="160">
        <v>0.1</v>
      </c>
    </row>
    <row r="247" spans="1:68" ht="18" customHeight="1" x14ac:dyDescent="0.25"/>
    <row r="248" spans="1:68" ht="18" customHeight="1" x14ac:dyDescent="0.25"/>
    <row r="249" spans="1:68" ht="18" customHeight="1" x14ac:dyDescent="0.25"/>
    <row r="250" spans="1:68" ht="15.75" customHeight="1" thickBot="1" x14ac:dyDescent="0.3">
      <c r="A250" s="110"/>
      <c r="B250" s="110"/>
      <c r="C250" s="110"/>
      <c r="D250" s="110"/>
      <c r="E250" s="110"/>
      <c r="F250" s="110"/>
      <c r="G250" s="110"/>
      <c r="H250" s="110"/>
      <c r="I250" s="110"/>
      <c r="J250" s="110"/>
      <c r="K250" s="110"/>
      <c r="L250" s="110"/>
      <c r="M250" s="110"/>
      <c r="N250" s="110"/>
      <c r="O250" s="110"/>
      <c r="P250" s="110"/>
      <c r="Q250" s="110"/>
      <c r="R250" s="110"/>
      <c r="S250" s="110"/>
      <c r="T250" s="110"/>
      <c r="U250" s="110"/>
      <c r="V250" s="110"/>
      <c r="W250" s="110"/>
      <c r="X250" s="110"/>
      <c r="Y250" s="110"/>
      <c r="Z250" s="110"/>
      <c r="AB250" s="110"/>
      <c r="AC250" s="110"/>
      <c r="AD250" s="110"/>
      <c r="AE250" s="110"/>
      <c r="AF250" s="110"/>
      <c r="AG250" s="110"/>
      <c r="AH250" s="110"/>
      <c r="AI250" s="110"/>
      <c r="AJ250" s="110"/>
      <c r="AK250" s="110"/>
      <c r="AL250" s="110"/>
      <c r="AM250" s="110"/>
      <c r="AN250" s="110"/>
      <c r="AO250" s="110"/>
      <c r="AP250" s="110"/>
      <c r="AQ250" s="110"/>
      <c r="AR250" s="110"/>
      <c r="AS250" s="110"/>
      <c r="AT250" s="110"/>
      <c r="AU250" s="110"/>
      <c r="AV250" s="110"/>
      <c r="AW250" s="110"/>
      <c r="AX250" s="110"/>
      <c r="AY250" s="110"/>
      <c r="AZ250" s="110"/>
      <c r="BA250" s="110"/>
      <c r="BB250" s="110"/>
      <c r="BC250" s="110"/>
      <c r="BD250" s="110"/>
      <c r="BE250" s="110"/>
      <c r="BF250" s="110"/>
      <c r="BG250" s="110"/>
      <c r="BH250" s="110"/>
      <c r="BI250" s="110"/>
      <c r="BJ250" s="110"/>
      <c r="BK250" s="110"/>
      <c r="BL250" s="110"/>
      <c r="BM250" s="110"/>
      <c r="BN250" s="110"/>
      <c r="BO250" s="110"/>
      <c r="BP250" s="110"/>
    </row>
  </sheetData>
  <sheetProtection sheet="1" objects="1" scenarios="1" formatCells="0" insertRows="0" selectLockedCells="1"/>
  <pageMargins left="0.25" right="0.25" top="0.5" bottom="0.5" header="0.25" footer="0.25"/>
  <pageSetup scale="58" fitToHeight="0" orientation="landscape" horizontalDpi="150" verticalDpi="150" r:id="rId1"/>
  <headerFooter>
    <oddFooter>&amp;L&amp;10&amp;F&amp;C&amp;10Page &amp;P of &amp;N&amp;R&amp;10&amp;D</oddFooter>
  </headerFooter>
  <colBreaks count="2" manualBreakCount="2">
    <brk id="26" max="27" man="1"/>
    <brk id="47" max="27"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66FFFF"/>
  </sheetPr>
  <dimension ref="A1:BP311"/>
  <sheetViews>
    <sheetView zoomScale="70" zoomScaleNormal="70" workbookViewId="0">
      <pane xSplit="5" ySplit="3" topLeftCell="AB4" activePane="bottomRight" state="frozen"/>
      <selection activeCell="V1" sqref="V1:V1048576"/>
      <selection pane="topRight" activeCell="V1" sqref="V1:V1048576"/>
      <selection pane="bottomLeft" activeCell="V1" sqref="V1:V1048576"/>
      <selection pane="bottomRight" activeCell="F4" sqref="F4"/>
    </sheetView>
  </sheetViews>
  <sheetFormatPr defaultColWidth="10.625" defaultRowHeight="15.75" customHeight="1" x14ac:dyDescent="0.25"/>
  <cols>
    <col min="1" max="4" width="2.625" style="95" customWidth="1"/>
    <col min="5" max="5" width="20.625" style="95" customWidth="1"/>
    <col min="6" max="6" width="2.625" style="95" customWidth="1"/>
    <col min="7" max="18" width="10.625" style="95"/>
    <col min="19" max="19" width="2.625" style="95" customWidth="1"/>
    <col min="20" max="23" width="10.625" style="95"/>
    <col min="24" max="24" width="2.625" style="95" customWidth="1"/>
    <col min="25" max="25" width="10.625" style="95"/>
    <col min="26" max="27" width="2.625" style="95" customWidth="1"/>
    <col min="28" max="39" width="10.625" style="95"/>
    <col min="40" max="40" width="2.625" style="95" customWidth="1"/>
    <col min="41" max="44" width="10.625" style="95"/>
    <col min="45" max="45" width="2.625" style="95" customWidth="1"/>
    <col min="46" max="46" width="10.625" style="95"/>
    <col min="47" max="48" width="2.625" style="95" customWidth="1"/>
    <col min="49" max="60" width="10.625" style="95"/>
    <col min="61" max="61" width="2.625" style="95" customWidth="1"/>
    <col min="62" max="65" width="10.625" style="95"/>
    <col min="66" max="66" width="2.625" style="95" customWidth="1"/>
    <col min="67" max="67" width="10.625" style="95"/>
    <col min="68" max="69" width="2.625" style="95" customWidth="1"/>
    <col min="70" max="16384" width="10.625" style="95"/>
  </cols>
  <sheetData>
    <row r="1" spans="1:67" ht="18" customHeight="1" x14ac:dyDescent="0.25">
      <c r="A1" s="94" t="str">
        <f ca="1">RIGHT(CELL("filename",$A$1),LEN(CELL("filename",$A$1))-FIND("]",CELL("filename",$A$1)))</f>
        <v>Sales</v>
      </c>
    </row>
    <row r="2" spans="1:67" ht="18" customHeight="1" x14ac:dyDescent="0.25"/>
    <row r="3" spans="1:67" ht="18" customHeight="1" x14ac:dyDescent="0.25">
      <c r="B3" s="95" t="s">
        <v>8</v>
      </c>
      <c r="G3" s="96">
        <f t="shared" ref="G3:R3" si="0">INDEX(Months,G$4)</f>
        <v>41275</v>
      </c>
      <c r="H3" s="96">
        <f t="shared" si="0"/>
        <v>41306</v>
      </c>
      <c r="I3" s="96">
        <f t="shared" si="0"/>
        <v>41334</v>
      </c>
      <c r="J3" s="96">
        <f t="shared" si="0"/>
        <v>41365</v>
      </c>
      <c r="K3" s="96">
        <f t="shared" si="0"/>
        <v>41395</v>
      </c>
      <c r="L3" s="96">
        <f t="shared" si="0"/>
        <v>41426</v>
      </c>
      <c r="M3" s="96">
        <f t="shared" si="0"/>
        <v>41456</v>
      </c>
      <c r="N3" s="96">
        <f t="shared" si="0"/>
        <v>41487</v>
      </c>
      <c r="O3" s="96">
        <f t="shared" si="0"/>
        <v>41518</v>
      </c>
      <c r="P3" s="96">
        <f t="shared" si="0"/>
        <v>41548</v>
      </c>
      <c r="Q3" s="96">
        <f t="shared" si="0"/>
        <v>41579</v>
      </c>
      <c r="R3" s="96">
        <f t="shared" si="0"/>
        <v>41609</v>
      </c>
      <c r="T3" s="97" t="str">
        <f>"1Q"&amp;TEXT(R3,"yy")</f>
        <v>1Q13</v>
      </c>
      <c r="U3" s="97" t="str">
        <f>"2Q"&amp;TEXT(R3,"yy")</f>
        <v>2Q13</v>
      </c>
      <c r="V3" s="97" t="str">
        <f>"3Q"&amp;TEXT(R3,"yy")</f>
        <v>3Q13</v>
      </c>
      <c r="W3" s="97" t="str">
        <f>"4Q"&amp;TEXT(R3,"yy")</f>
        <v>4Q13</v>
      </c>
      <c r="Y3" s="97" t="str">
        <f>"FY"&amp;TEXT(R3,"yy")</f>
        <v>FY13</v>
      </c>
      <c r="AB3" s="96">
        <f t="shared" ref="AB3:AM3" si="1">INDEX(Months,AB$4)</f>
        <v>41640</v>
      </c>
      <c r="AC3" s="96">
        <f t="shared" si="1"/>
        <v>41671</v>
      </c>
      <c r="AD3" s="96">
        <f t="shared" si="1"/>
        <v>41699</v>
      </c>
      <c r="AE3" s="96">
        <f t="shared" si="1"/>
        <v>41730</v>
      </c>
      <c r="AF3" s="96">
        <f t="shared" si="1"/>
        <v>41760</v>
      </c>
      <c r="AG3" s="96">
        <f t="shared" si="1"/>
        <v>41791</v>
      </c>
      <c r="AH3" s="96">
        <f t="shared" si="1"/>
        <v>41821</v>
      </c>
      <c r="AI3" s="96">
        <f t="shared" si="1"/>
        <v>41852</v>
      </c>
      <c r="AJ3" s="96">
        <f t="shared" si="1"/>
        <v>41883</v>
      </c>
      <c r="AK3" s="96">
        <f t="shared" si="1"/>
        <v>41913</v>
      </c>
      <c r="AL3" s="96">
        <f t="shared" si="1"/>
        <v>41944</v>
      </c>
      <c r="AM3" s="96">
        <f t="shared" si="1"/>
        <v>41974</v>
      </c>
      <c r="AO3" s="97" t="str">
        <f>"1Q"&amp;TEXT(AM3,"yy")</f>
        <v>1Q14</v>
      </c>
      <c r="AP3" s="97" t="str">
        <f>"2Q"&amp;TEXT(AM3,"yy")</f>
        <v>2Q14</v>
      </c>
      <c r="AQ3" s="97" t="str">
        <f>"3Q"&amp;TEXT(AM3,"yy")</f>
        <v>3Q14</v>
      </c>
      <c r="AR3" s="97" t="str">
        <f>"4Q"&amp;TEXT(AM3,"yy")</f>
        <v>4Q14</v>
      </c>
      <c r="AT3" s="97" t="str">
        <f>"FY"&amp;TEXT(AM3,"yy")</f>
        <v>FY14</v>
      </c>
      <c r="AW3" s="96">
        <f t="shared" ref="AW3:BH3" si="2">INDEX(Months,AW$4)</f>
        <v>42005</v>
      </c>
      <c r="AX3" s="96">
        <f t="shared" si="2"/>
        <v>42036</v>
      </c>
      <c r="AY3" s="96">
        <f t="shared" si="2"/>
        <v>42064</v>
      </c>
      <c r="AZ3" s="96">
        <f t="shared" si="2"/>
        <v>42095</v>
      </c>
      <c r="BA3" s="96">
        <f t="shared" si="2"/>
        <v>42125</v>
      </c>
      <c r="BB3" s="96">
        <f t="shared" si="2"/>
        <v>42156</v>
      </c>
      <c r="BC3" s="96">
        <f t="shared" si="2"/>
        <v>42186</v>
      </c>
      <c r="BD3" s="96">
        <f t="shared" si="2"/>
        <v>42217</v>
      </c>
      <c r="BE3" s="96">
        <f t="shared" si="2"/>
        <v>42248</v>
      </c>
      <c r="BF3" s="96">
        <f t="shared" si="2"/>
        <v>42278</v>
      </c>
      <c r="BG3" s="96">
        <f t="shared" si="2"/>
        <v>42309</v>
      </c>
      <c r="BH3" s="96">
        <f t="shared" si="2"/>
        <v>42339</v>
      </c>
      <c r="BJ3" s="97" t="str">
        <f>"1Q"&amp;TEXT(BH3,"yy")</f>
        <v>1Q15</v>
      </c>
      <c r="BK3" s="97" t="str">
        <f>"2Q"&amp;TEXT(BH3,"yy")</f>
        <v>2Q15</v>
      </c>
      <c r="BL3" s="97" t="str">
        <f>"3Q"&amp;TEXT(BH3,"yy")</f>
        <v>3Q15</v>
      </c>
      <c r="BM3" s="97" t="str">
        <f>"4Q"&amp;TEXT(BH3,"yy")</f>
        <v>4Q15</v>
      </c>
      <c r="BO3" s="97" t="str">
        <f>"FY"&amp;TEXT(BH3,"yy")</f>
        <v>FY15</v>
      </c>
    </row>
    <row r="4" spans="1:67" s="98" customFormat="1" ht="18" customHeight="1" x14ac:dyDescent="0.25">
      <c r="B4" s="99" t="s">
        <v>9</v>
      </c>
      <c r="G4" s="100">
        <v>1</v>
      </c>
      <c r="H4" s="100">
        <v>2</v>
      </c>
      <c r="I4" s="100">
        <v>3</v>
      </c>
      <c r="J4" s="100">
        <v>4</v>
      </c>
      <c r="K4" s="100">
        <v>5</v>
      </c>
      <c r="L4" s="100">
        <v>6</v>
      </c>
      <c r="M4" s="100">
        <v>7</v>
      </c>
      <c r="N4" s="100">
        <v>8</v>
      </c>
      <c r="O4" s="100">
        <v>9</v>
      </c>
      <c r="P4" s="100">
        <v>10</v>
      </c>
      <c r="Q4" s="100">
        <v>11</v>
      </c>
      <c r="R4" s="100">
        <v>12</v>
      </c>
      <c r="AB4" s="100">
        <v>13</v>
      </c>
      <c r="AC4" s="100">
        <v>14</v>
      </c>
      <c r="AD4" s="100">
        <v>15</v>
      </c>
      <c r="AE4" s="100">
        <v>16</v>
      </c>
      <c r="AF4" s="100">
        <v>17</v>
      </c>
      <c r="AG4" s="100">
        <v>18</v>
      </c>
      <c r="AH4" s="100">
        <v>19</v>
      </c>
      <c r="AI4" s="100">
        <v>20</v>
      </c>
      <c r="AJ4" s="100">
        <v>21</v>
      </c>
      <c r="AK4" s="100">
        <v>22</v>
      </c>
      <c r="AL4" s="100">
        <v>23</v>
      </c>
      <c r="AM4" s="100">
        <v>24</v>
      </c>
      <c r="AW4" s="100">
        <v>25</v>
      </c>
      <c r="AX4" s="100">
        <v>26</v>
      </c>
      <c r="AY4" s="100">
        <v>27</v>
      </c>
      <c r="AZ4" s="100">
        <v>28</v>
      </c>
      <c r="BA4" s="100">
        <v>29</v>
      </c>
      <c r="BB4" s="100">
        <v>30</v>
      </c>
      <c r="BC4" s="100">
        <v>31</v>
      </c>
      <c r="BD4" s="100">
        <v>32</v>
      </c>
      <c r="BE4" s="100">
        <v>33</v>
      </c>
      <c r="BF4" s="100">
        <v>34</v>
      </c>
      <c r="BG4" s="100">
        <v>35</v>
      </c>
      <c r="BH4" s="100">
        <v>36</v>
      </c>
    </row>
    <row r="5" spans="1:67" ht="18" customHeight="1" x14ac:dyDescent="0.25"/>
    <row r="6" spans="1:67" s="136" customFormat="1" ht="18" hidden="1" customHeight="1" x14ac:dyDescent="0.25">
      <c r="B6" s="136" t="s">
        <v>333</v>
      </c>
    </row>
    <row r="7" spans="1:67" s="136" customFormat="1" ht="18" hidden="1" customHeight="1" x14ac:dyDescent="0.25">
      <c r="C7" s="136" t="s">
        <v>33</v>
      </c>
      <c r="G7" s="161">
        <f t="shared" ref="G7:R7" si="3">INDEX(G23:G26,$C$10)</f>
        <v>1770.0904352</v>
      </c>
      <c r="H7" s="161">
        <f t="shared" si="3"/>
        <v>1769.1409616000001</v>
      </c>
      <c r="I7" s="161">
        <f t="shared" si="3"/>
        <v>1773.8291856000001</v>
      </c>
      <c r="J7" s="161">
        <f t="shared" si="3"/>
        <v>1776.1306384</v>
      </c>
      <c r="K7" s="161">
        <f t="shared" si="3"/>
        <v>1776.5898656000002</v>
      </c>
      <c r="L7" s="161">
        <f t="shared" si="3"/>
        <v>1779.2563711999999</v>
      </c>
      <c r="M7" s="161">
        <f t="shared" si="3"/>
        <v>1800.3723107999999</v>
      </c>
      <c r="N7" s="161">
        <f t="shared" si="3"/>
        <v>1803.7031204</v>
      </c>
      <c r="O7" s="161">
        <f t="shared" si="3"/>
        <v>1805.6263108000001</v>
      </c>
      <c r="P7" s="161">
        <f t="shared" si="3"/>
        <v>1805.92265</v>
      </c>
      <c r="Q7" s="161">
        <f t="shared" si="3"/>
        <v>1812.1849267999999</v>
      </c>
      <c r="R7" s="161">
        <f t="shared" si="3"/>
        <v>1811.2676532</v>
      </c>
      <c r="S7" s="162"/>
      <c r="T7" s="161">
        <f t="shared" ref="T7" si="4">SUM(G7:I7)</f>
        <v>5313.0605823999995</v>
      </c>
      <c r="U7" s="161">
        <f t="shared" ref="U7" si="5">SUM(J7:L7)</f>
        <v>5331.9768752</v>
      </c>
      <c r="V7" s="161">
        <f t="shared" ref="V7" si="6">SUM(M7:O7)</f>
        <v>5409.7017420000002</v>
      </c>
      <c r="W7" s="161">
        <f t="shared" ref="W7" si="7">SUM(P7:R7)</f>
        <v>5429.3752299999996</v>
      </c>
      <c r="X7" s="161"/>
      <c r="Y7" s="161">
        <f t="shared" ref="Y7" si="8">SUM(G7:R7)</f>
        <v>21484.114429599998</v>
      </c>
      <c r="Z7" s="162"/>
      <c r="AA7" s="162"/>
      <c r="AB7" s="161">
        <f t="shared" ref="AB7:AM7" si="9">INDEX(AB23:AB26,$C$10)</f>
        <v>2270.627692</v>
      </c>
      <c r="AC7" s="161">
        <f t="shared" si="9"/>
        <v>2275.4591220000002</v>
      </c>
      <c r="AD7" s="161">
        <f t="shared" si="9"/>
        <v>2273.756108</v>
      </c>
      <c r="AE7" s="161">
        <f t="shared" si="9"/>
        <v>2279.4962500000001</v>
      </c>
      <c r="AF7" s="161">
        <f t="shared" si="9"/>
        <v>2281.5072500000001</v>
      </c>
      <c r="AG7" s="161">
        <f t="shared" si="9"/>
        <v>2283.3732499999996</v>
      </c>
      <c r="AH7" s="161">
        <f t="shared" si="9"/>
        <v>2312.4449375000004</v>
      </c>
      <c r="AI7" s="161">
        <f t="shared" si="9"/>
        <v>2314.6339375000002</v>
      </c>
      <c r="AJ7" s="161">
        <f t="shared" si="9"/>
        <v>2316.8419374999999</v>
      </c>
      <c r="AK7" s="161">
        <f t="shared" si="9"/>
        <v>2319.2389375000002</v>
      </c>
      <c r="AL7" s="161">
        <f t="shared" si="9"/>
        <v>2321.6249375000002</v>
      </c>
      <c r="AM7" s="161">
        <f t="shared" si="9"/>
        <v>2323.7729374999999</v>
      </c>
      <c r="AN7" s="162"/>
      <c r="AO7" s="161">
        <f t="shared" ref="AO7" si="10">SUM(AB7:AD7)</f>
        <v>6819.8429219999998</v>
      </c>
      <c r="AP7" s="161">
        <f t="shared" ref="AP7" si="11">SUM(AE7:AG7)</f>
        <v>6844.3767500000004</v>
      </c>
      <c r="AQ7" s="161">
        <f t="shared" ref="AQ7" si="12">SUM(AH7:AJ7)</f>
        <v>6943.9208125000005</v>
      </c>
      <c r="AR7" s="161">
        <f t="shared" ref="AR7" si="13">SUM(AK7:AM7)</f>
        <v>6964.6368125000008</v>
      </c>
      <c r="AS7" s="161"/>
      <c r="AT7" s="161">
        <f t="shared" ref="AT7" si="14">SUM(AB7:AM7)</f>
        <v>27572.777297000001</v>
      </c>
      <c r="AU7" s="162"/>
      <c r="AV7" s="162"/>
      <c r="AW7" s="161">
        <f t="shared" ref="AW7:BH7" si="15">INDEX(AW23:AW26,$C$10)</f>
        <v>2786.3062875000005</v>
      </c>
      <c r="AX7" s="161">
        <f t="shared" si="15"/>
        <v>2789.1934875000006</v>
      </c>
      <c r="AY7" s="161">
        <f t="shared" si="15"/>
        <v>2791.7266875000005</v>
      </c>
      <c r="AZ7" s="161">
        <f t="shared" si="15"/>
        <v>2794.6138874999997</v>
      </c>
      <c r="BA7" s="161">
        <f t="shared" si="15"/>
        <v>2797.6690875000004</v>
      </c>
      <c r="BB7" s="161">
        <f t="shared" si="15"/>
        <v>2800.7062875000001</v>
      </c>
      <c r="BC7" s="161">
        <f t="shared" si="15"/>
        <v>2837.1653081250006</v>
      </c>
      <c r="BD7" s="161">
        <f t="shared" si="15"/>
        <v>2840.4713081250006</v>
      </c>
      <c r="BE7" s="161">
        <f t="shared" si="15"/>
        <v>2843.9297081250006</v>
      </c>
      <c r="BF7" s="161">
        <f t="shared" si="15"/>
        <v>2847.4889081250003</v>
      </c>
      <c r="BG7" s="161">
        <f t="shared" si="15"/>
        <v>2851.5005081250006</v>
      </c>
      <c r="BH7" s="161">
        <f t="shared" si="15"/>
        <v>2855.0597081250003</v>
      </c>
      <c r="BI7" s="162"/>
      <c r="BJ7" s="161">
        <f t="shared" ref="BJ7" si="16">SUM(AW7:AY7)</f>
        <v>8367.2264625000025</v>
      </c>
      <c r="BK7" s="161">
        <f t="shared" ref="BK7" si="17">SUM(AZ7:BB7)</f>
        <v>8392.9892624999993</v>
      </c>
      <c r="BL7" s="161">
        <f t="shared" ref="BL7" si="18">SUM(BC7:BE7)</f>
        <v>8521.5663243750023</v>
      </c>
      <c r="BM7" s="161">
        <f t="shared" ref="BM7" si="19">SUM(BF7:BH7)</f>
        <v>8554.0491243750002</v>
      </c>
      <c r="BN7" s="161"/>
      <c r="BO7" s="161">
        <f t="shared" ref="BO7" si="20">SUM(AW7:BH7)</f>
        <v>33835.831173750004</v>
      </c>
    </row>
    <row r="8" spans="1:67" s="139" customFormat="1" ht="18" hidden="1" customHeight="1" x14ac:dyDescent="0.25">
      <c r="G8" s="163"/>
      <c r="H8" s="163"/>
      <c r="I8" s="163"/>
      <c r="J8" s="163"/>
      <c r="K8" s="163"/>
      <c r="L8" s="163"/>
      <c r="M8" s="163"/>
      <c r="N8" s="163"/>
      <c r="O8" s="163"/>
      <c r="P8" s="163"/>
      <c r="Q8" s="163"/>
      <c r="R8" s="163"/>
      <c r="S8" s="163"/>
      <c r="T8" s="163"/>
      <c r="U8" s="163"/>
      <c r="V8" s="163"/>
      <c r="W8" s="163"/>
      <c r="X8" s="163"/>
      <c r="Y8" s="163"/>
      <c r="Z8" s="163"/>
      <c r="AA8" s="163"/>
      <c r="AB8" s="163"/>
      <c r="AC8" s="163"/>
      <c r="AD8" s="163"/>
      <c r="AE8" s="163"/>
      <c r="AF8" s="163"/>
      <c r="AG8" s="163"/>
      <c r="AH8" s="163"/>
      <c r="AI8" s="163"/>
      <c r="AJ8" s="163"/>
      <c r="AK8" s="163"/>
      <c r="AL8" s="163"/>
      <c r="AM8" s="163"/>
      <c r="AN8" s="163"/>
      <c r="AO8" s="163"/>
      <c r="AP8" s="163"/>
      <c r="AQ8" s="163"/>
      <c r="AR8" s="163"/>
      <c r="AS8" s="163"/>
      <c r="AT8" s="163"/>
      <c r="AU8" s="163"/>
      <c r="AV8" s="163"/>
      <c r="AW8" s="163"/>
      <c r="AX8" s="163"/>
      <c r="AY8" s="163"/>
      <c r="AZ8" s="163"/>
      <c r="BA8" s="163"/>
      <c r="BB8" s="163"/>
      <c r="BC8" s="163"/>
      <c r="BD8" s="163"/>
      <c r="BE8" s="163"/>
      <c r="BF8" s="163"/>
      <c r="BG8" s="163"/>
      <c r="BH8" s="163"/>
      <c r="BI8" s="163"/>
      <c r="BJ8" s="163"/>
      <c r="BK8" s="163"/>
      <c r="BL8" s="163"/>
      <c r="BM8" s="163"/>
      <c r="BN8" s="163"/>
      <c r="BO8" s="163"/>
    </row>
    <row r="9" spans="1:67" s="139" customFormat="1" ht="18" hidden="1" customHeight="1" thickBot="1" x14ac:dyDescent="0.3">
      <c r="B9" s="136" t="s">
        <v>331</v>
      </c>
      <c r="G9" s="163"/>
      <c r="H9" s="163"/>
      <c r="I9" s="163"/>
      <c r="J9" s="163"/>
      <c r="K9" s="163"/>
      <c r="L9" s="163"/>
      <c r="M9" s="163"/>
      <c r="N9" s="163"/>
      <c r="O9" s="163"/>
      <c r="P9" s="163"/>
      <c r="Q9" s="163"/>
      <c r="R9" s="163"/>
      <c r="S9" s="163"/>
      <c r="T9" s="163"/>
      <c r="U9" s="163"/>
      <c r="V9" s="163"/>
      <c r="W9" s="163"/>
      <c r="X9" s="163"/>
      <c r="Y9" s="163"/>
      <c r="Z9" s="163"/>
      <c r="AA9" s="163"/>
      <c r="AB9" s="163"/>
      <c r="AC9" s="163"/>
      <c r="AD9" s="163"/>
      <c r="AE9" s="163"/>
      <c r="AF9" s="163"/>
      <c r="AG9" s="163"/>
      <c r="AH9" s="163"/>
      <c r="AI9" s="163"/>
      <c r="AJ9" s="163"/>
      <c r="AK9" s="163"/>
      <c r="AL9" s="163"/>
      <c r="AM9" s="163"/>
      <c r="AN9" s="163"/>
      <c r="AO9" s="163"/>
      <c r="AP9" s="163"/>
      <c r="AQ9" s="163"/>
      <c r="AR9" s="163"/>
      <c r="AS9" s="163"/>
      <c r="AT9" s="163"/>
      <c r="AU9" s="163"/>
      <c r="AV9" s="163"/>
      <c r="AW9" s="163"/>
      <c r="AX9" s="163"/>
      <c r="AY9" s="163"/>
      <c r="AZ9" s="163"/>
      <c r="BA9" s="163"/>
      <c r="BB9" s="163"/>
      <c r="BC9" s="163"/>
      <c r="BD9" s="163"/>
      <c r="BE9" s="163"/>
      <c r="BF9" s="163"/>
      <c r="BG9" s="163"/>
      <c r="BH9" s="163"/>
      <c r="BI9" s="163"/>
      <c r="BJ9" s="163"/>
      <c r="BK9" s="163"/>
      <c r="BL9" s="163"/>
      <c r="BM9" s="163"/>
      <c r="BN9" s="163"/>
      <c r="BO9" s="163"/>
    </row>
    <row r="10" spans="1:67" s="139" customFormat="1" ht="18" hidden="1" customHeight="1" thickBot="1" x14ac:dyDescent="0.3">
      <c r="C10" s="140">
        <f>MATCH(Dashboard!$G$23,Sales_Cost_Cases,0)</f>
        <v>2</v>
      </c>
      <c r="D10" s="139" t="str">
        <f>$C$22</f>
        <v>Sales Cost Cases</v>
      </c>
      <c r="G10" s="163"/>
      <c r="H10" s="163"/>
      <c r="I10" s="163"/>
      <c r="J10" s="163"/>
      <c r="K10" s="163"/>
      <c r="L10" s="163"/>
      <c r="M10" s="163"/>
      <c r="N10" s="163"/>
      <c r="O10" s="163"/>
      <c r="P10" s="163"/>
      <c r="Q10" s="163"/>
      <c r="R10" s="163"/>
      <c r="S10" s="163"/>
      <c r="T10" s="163"/>
      <c r="U10" s="163"/>
      <c r="V10" s="163"/>
      <c r="W10" s="163"/>
      <c r="X10" s="163"/>
      <c r="Y10" s="163"/>
      <c r="Z10" s="163"/>
      <c r="AA10" s="163"/>
      <c r="AB10" s="163"/>
      <c r="AC10" s="163"/>
      <c r="AD10" s="163"/>
      <c r="AE10" s="163"/>
      <c r="AF10" s="163"/>
      <c r="AG10" s="163"/>
      <c r="AH10" s="163"/>
      <c r="AI10" s="163"/>
      <c r="AJ10" s="163"/>
      <c r="AK10" s="163"/>
      <c r="AL10" s="163"/>
      <c r="AM10" s="163"/>
      <c r="AN10" s="163"/>
      <c r="AO10" s="163"/>
      <c r="AP10" s="163"/>
      <c r="AQ10" s="163"/>
      <c r="AR10" s="163"/>
      <c r="AS10" s="163"/>
      <c r="AT10" s="163"/>
      <c r="AU10" s="163"/>
      <c r="AV10" s="163"/>
      <c r="AW10" s="163"/>
      <c r="AX10" s="163"/>
      <c r="AY10" s="163"/>
      <c r="AZ10" s="163"/>
      <c r="BA10" s="163"/>
      <c r="BB10" s="163"/>
      <c r="BC10" s="163"/>
      <c r="BD10" s="163"/>
      <c r="BE10" s="163"/>
      <c r="BF10" s="163"/>
      <c r="BG10" s="163"/>
      <c r="BH10" s="163"/>
      <c r="BI10" s="163"/>
      <c r="BJ10" s="163"/>
      <c r="BK10" s="163"/>
      <c r="BL10" s="163"/>
      <c r="BM10" s="163"/>
      <c r="BN10" s="163"/>
      <c r="BO10" s="163"/>
    </row>
    <row r="11" spans="1:67" s="139" customFormat="1" ht="18" hidden="1" customHeight="1" x14ac:dyDescent="0.25">
      <c r="G11" s="163"/>
      <c r="H11" s="163"/>
      <c r="I11" s="163"/>
      <c r="J11" s="163"/>
      <c r="K11" s="163"/>
      <c r="L11" s="163"/>
      <c r="M11" s="163"/>
      <c r="N11" s="163"/>
      <c r="O11" s="163"/>
      <c r="P11" s="163"/>
      <c r="Q11" s="163"/>
      <c r="R11" s="163"/>
      <c r="S11" s="163"/>
      <c r="T11" s="163"/>
      <c r="U11" s="163"/>
      <c r="V11" s="163"/>
      <c r="W11" s="163"/>
      <c r="X11" s="163"/>
      <c r="Y11" s="163"/>
      <c r="Z11" s="163"/>
      <c r="AA11" s="163"/>
      <c r="AB11" s="163"/>
      <c r="AC11" s="163"/>
      <c r="AD11" s="163"/>
      <c r="AE11" s="163"/>
      <c r="AF11" s="163"/>
      <c r="AG11" s="163"/>
      <c r="AH11" s="163"/>
      <c r="AI11" s="163"/>
      <c r="AJ11" s="163"/>
      <c r="AK11" s="163"/>
      <c r="AL11" s="163"/>
      <c r="AM11" s="163"/>
      <c r="AN11" s="163"/>
      <c r="AO11" s="163"/>
      <c r="AP11" s="163"/>
      <c r="AQ11" s="163"/>
      <c r="AR11" s="163"/>
      <c r="AS11" s="163"/>
      <c r="AT11" s="163"/>
      <c r="AU11" s="163"/>
      <c r="AV11" s="163"/>
      <c r="AW11" s="163"/>
      <c r="AX11" s="163"/>
      <c r="AY11" s="163"/>
      <c r="AZ11" s="163"/>
      <c r="BA11" s="163"/>
      <c r="BB11" s="163"/>
      <c r="BC11" s="163"/>
      <c r="BD11" s="163"/>
      <c r="BE11" s="163"/>
      <c r="BF11" s="163"/>
      <c r="BG11" s="163"/>
      <c r="BH11" s="163"/>
      <c r="BI11" s="163"/>
      <c r="BJ11" s="163"/>
      <c r="BK11" s="163"/>
      <c r="BL11" s="163"/>
      <c r="BM11" s="163"/>
      <c r="BN11" s="163"/>
      <c r="BO11" s="163"/>
    </row>
    <row r="12" spans="1:67" s="139" customFormat="1" ht="18" hidden="1" customHeight="1" x14ac:dyDescent="0.25">
      <c r="G12" s="163"/>
      <c r="H12" s="163"/>
      <c r="I12" s="163"/>
      <c r="J12" s="163"/>
      <c r="K12" s="163"/>
      <c r="L12" s="163"/>
      <c r="M12" s="163"/>
      <c r="N12" s="163"/>
      <c r="O12" s="163"/>
      <c r="P12" s="163"/>
      <c r="Q12" s="163"/>
      <c r="R12" s="163"/>
      <c r="S12" s="163"/>
      <c r="T12" s="163"/>
      <c r="U12" s="163"/>
      <c r="V12" s="163"/>
      <c r="W12" s="163"/>
      <c r="X12" s="163"/>
      <c r="Y12" s="163"/>
      <c r="Z12" s="163"/>
      <c r="AA12" s="163"/>
      <c r="AB12" s="163"/>
      <c r="AC12" s="163"/>
      <c r="AD12" s="163"/>
      <c r="AE12" s="163"/>
      <c r="AF12" s="163"/>
      <c r="AG12" s="163"/>
      <c r="AH12" s="163"/>
      <c r="AI12" s="163"/>
      <c r="AJ12" s="163"/>
      <c r="AK12" s="163"/>
      <c r="AL12" s="163"/>
      <c r="AM12" s="163"/>
      <c r="AN12" s="163"/>
      <c r="AO12" s="163"/>
      <c r="AP12" s="163"/>
      <c r="AQ12" s="163"/>
      <c r="AR12" s="163"/>
      <c r="AS12" s="163"/>
      <c r="AT12" s="163"/>
      <c r="AU12" s="163"/>
      <c r="AV12" s="163"/>
      <c r="AW12" s="163"/>
      <c r="AX12" s="163"/>
      <c r="AY12" s="163"/>
      <c r="AZ12" s="163"/>
      <c r="BA12" s="163"/>
      <c r="BB12" s="163"/>
      <c r="BC12" s="163"/>
      <c r="BD12" s="163"/>
      <c r="BE12" s="163"/>
      <c r="BF12" s="163"/>
      <c r="BG12" s="163"/>
      <c r="BH12" s="163"/>
      <c r="BI12" s="163"/>
      <c r="BJ12" s="163"/>
      <c r="BK12" s="163"/>
      <c r="BL12" s="163"/>
      <c r="BM12" s="163"/>
      <c r="BN12" s="163"/>
      <c r="BO12" s="163"/>
    </row>
    <row r="13" spans="1:67" s="139" customFormat="1" ht="18" hidden="1" customHeight="1" x14ac:dyDescent="0.25">
      <c r="G13" s="163"/>
      <c r="H13" s="163"/>
      <c r="I13" s="163"/>
      <c r="J13" s="163"/>
      <c r="K13" s="163"/>
      <c r="L13" s="163"/>
      <c r="M13" s="163"/>
      <c r="N13" s="163"/>
      <c r="O13" s="163"/>
      <c r="P13" s="163"/>
      <c r="Q13" s="163"/>
      <c r="R13" s="163"/>
      <c r="S13" s="163"/>
      <c r="T13" s="163"/>
      <c r="U13" s="163"/>
      <c r="V13" s="163"/>
      <c r="W13" s="163"/>
      <c r="X13" s="163"/>
      <c r="Y13" s="163"/>
      <c r="Z13" s="163"/>
      <c r="AA13" s="163"/>
      <c r="AB13" s="163"/>
      <c r="AC13" s="163"/>
      <c r="AD13" s="163"/>
      <c r="AE13" s="163"/>
      <c r="AF13" s="163"/>
      <c r="AG13" s="163"/>
      <c r="AH13" s="163"/>
      <c r="AI13" s="163"/>
      <c r="AJ13" s="163"/>
      <c r="AK13" s="163"/>
      <c r="AL13" s="163"/>
      <c r="AM13" s="163"/>
      <c r="AN13" s="163"/>
      <c r="AO13" s="163"/>
      <c r="AP13" s="163"/>
      <c r="AQ13" s="163"/>
      <c r="AR13" s="163"/>
      <c r="AS13" s="163"/>
      <c r="AT13" s="163"/>
      <c r="AU13" s="163"/>
      <c r="AV13" s="163"/>
      <c r="AW13" s="163"/>
      <c r="AX13" s="163"/>
      <c r="AY13" s="163"/>
      <c r="AZ13" s="163"/>
      <c r="BA13" s="163"/>
      <c r="BB13" s="163"/>
      <c r="BC13" s="163"/>
      <c r="BD13" s="163"/>
      <c r="BE13" s="163"/>
      <c r="BF13" s="163"/>
      <c r="BG13" s="163"/>
      <c r="BH13" s="163"/>
      <c r="BI13" s="163"/>
      <c r="BJ13" s="163"/>
      <c r="BK13" s="163"/>
      <c r="BL13" s="163"/>
      <c r="BM13" s="163"/>
      <c r="BN13" s="163"/>
      <c r="BO13" s="163"/>
    </row>
    <row r="14" spans="1:67" s="139" customFormat="1" ht="18" hidden="1" customHeight="1" x14ac:dyDescent="0.25">
      <c r="G14" s="163"/>
      <c r="H14" s="163"/>
      <c r="I14" s="163"/>
      <c r="J14" s="163"/>
      <c r="K14" s="163"/>
      <c r="L14" s="163"/>
      <c r="M14" s="163"/>
      <c r="N14" s="163"/>
      <c r="O14" s="163"/>
      <c r="P14" s="163"/>
      <c r="Q14" s="163"/>
      <c r="R14" s="163"/>
      <c r="S14" s="163"/>
      <c r="T14" s="163"/>
      <c r="U14" s="163"/>
      <c r="V14" s="163"/>
      <c r="W14" s="163"/>
      <c r="X14" s="163"/>
      <c r="Y14" s="163"/>
      <c r="Z14" s="163"/>
      <c r="AA14" s="163"/>
      <c r="AB14" s="163"/>
      <c r="AC14" s="163"/>
      <c r="AD14" s="163"/>
      <c r="AE14" s="163"/>
      <c r="AF14" s="163"/>
      <c r="AG14" s="163"/>
      <c r="AH14" s="163"/>
      <c r="AI14" s="163"/>
      <c r="AJ14" s="163"/>
      <c r="AK14" s="163"/>
      <c r="AL14" s="163"/>
      <c r="AM14" s="163"/>
      <c r="AN14" s="163"/>
      <c r="AO14" s="163"/>
      <c r="AP14" s="163"/>
      <c r="AQ14" s="163"/>
      <c r="AR14" s="163"/>
      <c r="AS14" s="163"/>
      <c r="AT14" s="163"/>
      <c r="AU14" s="163"/>
      <c r="AV14" s="163"/>
      <c r="AW14" s="163"/>
      <c r="AX14" s="163"/>
      <c r="AY14" s="163"/>
      <c r="AZ14" s="163"/>
      <c r="BA14" s="163"/>
      <c r="BB14" s="163"/>
      <c r="BC14" s="163"/>
      <c r="BD14" s="163"/>
      <c r="BE14" s="163"/>
      <c r="BF14" s="163"/>
      <c r="BG14" s="163"/>
      <c r="BH14" s="163"/>
      <c r="BI14" s="163"/>
      <c r="BJ14" s="163"/>
      <c r="BK14" s="163"/>
      <c r="BL14" s="163"/>
      <c r="BM14" s="163"/>
      <c r="BN14" s="163"/>
      <c r="BO14" s="163"/>
    </row>
    <row r="15" spans="1:67" s="139" customFormat="1" ht="18" hidden="1" customHeight="1" x14ac:dyDescent="0.25">
      <c r="G15" s="163"/>
      <c r="H15" s="163"/>
      <c r="I15" s="163"/>
      <c r="J15" s="163"/>
      <c r="K15" s="163"/>
      <c r="L15" s="163"/>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3"/>
      <c r="AM15" s="163"/>
      <c r="AN15" s="163"/>
      <c r="AO15" s="163"/>
      <c r="AP15" s="163"/>
      <c r="AQ15" s="163"/>
      <c r="AR15" s="163"/>
      <c r="AS15" s="163"/>
      <c r="AT15" s="163"/>
      <c r="AU15" s="163"/>
      <c r="AV15" s="163"/>
      <c r="AW15" s="163"/>
      <c r="AX15" s="163"/>
      <c r="AY15" s="163"/>
      <c r="AZ15" s="163"/>
      <c r="BA15" s="163"/>
      <c r="BB15" s="163"/>
      <c r="BC15" s="163"/>
      <c r="BD15" s="163"/>
      <c r="BE15" s="163"/>
      <c r="BF15" s="163"/>
      <c r="BG15" s="163"/>
      <c r="BH15" s="163"/>
      <c r="BI15" s="163"/>
      <c r="BJ15" s="163"/>
      <c r="BK15" s="163"/>
      <c r="BL15" s="163"/>
      <c r="BM15" s="163"/>
      <c r="BN15" s="163"/>
      <c r="BO15" s="163"/>
    </row>
    <row r="16" spans="1:67" s="139" customFormat="1" ht="18" hidden="1" customHeight="1" x14ac:dyDescent="0.25">
      <c r="G16" s="163"/>
      <c r="H16" s="163"/>
      <c r="I16" s="163"/>
      <c r="J16" s="163"/>
      <c r="K16" s="163"/>
      <c r="L16" s="163"/>
      <c r="M16" s="163"/>
      <c r="N16" s="163"/>
      <c r="O16" s="163"/>
      <c r="P16" s="163"/>
      <c r="Q16" s="163"/>
      <c r="R16" s="163"/>
      <c r="S16" s="163"/>
      <c r="T16" s="163"/>
      <c r="U16" s="163"/>
      <c r="V16" s="163"/>
      <c r="W16" s="163"/>
      <c r="X16" s="163"/>
      <c r="Y16" s="163"/>
      <c r="Z16" s="163"/>
      <c r="AA16" s="163"/>
      <c r="AB16" s="163"/>
      <c r="AC16" s="163"/>
      <c r="AD16" s="163"/>
      <c r="AE16" s="163"/>
      <c r="AF16" s="163"/>
      <c r="AG16" s="163"/>
      <c r="AH16" s="163"/>
      <c r="AI16" s="163"/>
      <c r="AJ16" s="163"/>
      <c r="AK16" s="163"/>
      <c r="AL16" s="163"/>
      <c r="AM16" s="163"/>
      <c r="AN16" s="163"/>
      <c r="AO16" s="163"/>
      <c r="AP16" s="163"/>
      <c r="AQ16" s="163"/>
      <c r="AR16" s="163"/>
      <c r="AS16" s="163"/>
      <c r="AT16" s="163"/>
      <c r="AU16" s="163"/>
      <c r="AV16" s="163"/>
      <c r="AW16" s="163"/>
      <c r="AX16" s="163"/>
      <c r="AY16" s="163"/>
      <c r="AZ16" s="163"/>
      <c r="BA16" s="163"/>
      <c r="BB16" s="163"/>
      <c r="BC16" s="163"/>
      <c r="BD16" s="163"/>
      <c r="BE16" s="163"/>
      <c r="BF16" s="163"/>
      <c r="BG16" s="163"/>
      <c r="BH16" s="163"/>
      <c r="BI16" s="163"/>
      <c r="BJ16" s="163"/>
      <c r="BK16" s="163"/>
      <c r="BL16" s="163"/>
      <c r="BM16" s="163"/>
      <c r="BN16" s="163"/>
      <c r="BO16" s="163"/>
    </row>
    <row r="17" spans="1:68" s="139" customFormat="1" ht="18" hidden="1" customHeight="1" x14ac:dyDescent="0.25">
      <c r="G17" s="163"/>
      <c r="H17" s="163"/>
      <c r="I17" s="163"/>
      <c r="J17" s="163"/>
      <c r="K17" s="163"/>
      <c r="L17" s="163"/>
      <c r="M17" s="163"/>
      <c r="N17" s="163"/>
      <c r="O17" s="163"/>
      <c r="P17" s="163"/>
      <c r="Q17" s="163"/>
      <c r="R17" s="163"/>
      <c r="S17" s="163"/>
      <c r="T17" s="163"/>
      <c r="U17" s="163"/>
      <c r="V17" s="163"/>
      <c r="W17" s="163"/>
      <c r="X17" s="163"/>
      <c r="Y17" s="163"/>
      <c r="Z17" s="163"/>
      <c r="AA17" s="163"/>
      <c r="AB17" s="163"/>
      <c r="AC17" s="163"/>
      <c r="AD17" s="163"/>
      <c r="AE17" s="163"/>
      <c r="AF17" s="163"/>
      <c r="AG17" s="163"/>
      <c r="AH17" s="163"/>
      <c r="AI17" s="163"/>
      <c r="AJ17" s="163"/>
      <c r="AK17" s="163"/>
      <c r="AL17" s="163"/>
      <c r="AM17" s="163"/>
      <c r="AN17" s="163"/>
      <c r="AO17" s="163"/>
      <c r="AP17" s="163"/>
      <c r="AQ17" s="163"/>
      <c r="AR17" s="163"/>
      <c r="AS17" s="163"/>
      <c r="AT17" s="163"/>
      <c r="AU17" s="163"/>
      <c r="AV17" s="163"/>
      <c r="AW17" s="163"/>
      <c r="AX17" s="163"/>
      <c r="AY17" s="163"/>
      <c r="AZ17" s="163"/>
      <c r="BA17" s="163"/>
      <c r="BB17" s="163"/>
      <c r="BC17" s="163"/>
      <c r="BD17" s="163"/>
      <c r="BE17" s="163"/>
      <c r="BF17" s="163"/>
      <c r="BG17" s="163"/>
      <c r="BH17" s="163"/>
      <c r="BI17" s="163"/>
      <c r="BJ17" s="163"/>
      <c r="BK17" s="163"/>
      <c r="BL17" s="163"/>
      <c r="BM17" s="163"/>
      <c r="BN17" s="163"/>
      <c r="BO17" s="163"/>
    </row>
    <row r="18" spans="1:68" s="139" customFormat="1" ht="18" hidden="1" customHeight="1" x14ac:dyDescent="0.25">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3"/>
      <c r="AK18" s="163"/>
      <c r="AL18" s="163"/>
      <c r="AM18" s="163"/>
      <c r="AN18" s="163"/>
      <c r="AO18" s="163"/>
      <c r="AP18" s="163"/>
      <c r="AQ18" s="163"/>
      <c r="AR18" s="163"/>
      <c r="AS18" s="163"/>
      <c r="AT18" s="163"/>
      <c r="AU18" s="163"/>
      <c r="AV18" s="163"/>
      <c r="AW18" s="163"/>
      <c r="AX18" s="163"/>
      <c r="AY18" s="163"/>
      <c r="AZ18" s="163"/>
      <c r="BA18" s="163"/>
      <c r="BB18" s="163"/>
      <c r="BC18" s="163"/>
      <c r="BD18" s="163"/>
      <c r="BE18" s="163"/>
      <c r="BF18" s="163"/>
      <c r="BG18" s="163"/>
      <c r="BH18" s="163"/>
      <c r="BI18" s="163"/>
      <c r="BJ18" s="163"/>
      <c r="BK18" s="163"/>
      <c r="BL18" s="163"/>
      <c r="BM18" s="163"/>
      <c r="BN18" s="163"/>
      <c r="BO18" s="163"/>
    </row>
    <row r="19" spans="1:68" s="139" customFormat="1" ht="18" hidden="1" customHeight="1" x14ac:dyDescent="0.25">
      <c r="G19" s="163"/>
      <c r="H19" s="163"/>
      <c r="I19" s="163"/>
      <c r="J19" s="163"/>
      <c r="K19" s="163"/>
      <c r="L19" s="163"/>
      <c r="M19" s="163"/>
      <c r="N19" s="163"/>
      <c r="O19" s="163"/>
      <c r="P19" s="163"/>
      <c r="Q19" s="163"/>
      <c r="R19" s="163"/>
      <c r="S19" s="163"/>
      <c r="T19" s="163"/>
      <c r="U19" s="163"/>
      <c r="V19" s="163"/>
      <c r="W19" s="163"/>
      <c r="X19" s="163"/>
      <c r="Y19" s="163"/>
      <c r="Z19" s="163"/>
      <c r="AA19" s="163"/>
      <c r="AB19" s="163"/>
      <c r="AC19" s="163"/>
      <c r="AD19" s="163"/>
      <c r="AE19" s="163"/>
      <c r="AF19" s="163"/>
      <c r="AG19" s="163"/>
      <c r="AH19" s="163"/>
      <c r="AI19" s="163"/>
      <c r="AJ19" s="163"/>
      <c r="AK19" s="163"/>
      <c r="AL19" s="163"/>
      <c r="AM19" s="163"/>
      <c r="AN19" s="163"/>
      <c r="AO19" s="163"/>
      <c r="AP19" s="163"/>
      <c r="AQ19" s="163"/>
      <c r="AR19" s="163"/>
      <c r="AS19" s="163"/>
      <c r="AT19" s="163"/>
      <c r="AU19" s="163"/>
      <c r="AV19" s="163"/>
      <c r="AW19" s="163"/>
      <c r="AX19" s="163"/>
      <c r="AY19" s="163"/>
      <c r="AZ19" s="163"/>
      <c r="BA19" s="163"/>
      <c r="BB19" s="163"/>
      <c r="BC19" s="163"/>
      <c r="BD19" s="163"/>
      <c r="BE19" s="163"/>
      <c r="BF19" s="163"/>
      <c r="BG19" s="163"/>
      <c r="BH19" s="163"/>
      <c r="BI19" s="163"/>
      <c r="BJ19" s="163"/>
      <c r="BK19" s="163"/>
      <c r="BL19" s="163"/>
      <c r="BM19" s="163"/>
      <c r="BN19" s="163"/>
      <c r="BO19" s="163"/>
    </row>
    <row r="20" spans="1:68" ht="18" customHeight="1" x14ac:dyDescent="0.25">
      <c r="B20" s="102" t="s">
        <v>306</v>
      </c>
      <c r="C20" s="102"/>
      <c r="D20" s="102"/>
      <c r="E20" s="102"/>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47"/>
      <c r="AE20" s="147"/>
      <c r="AF20" s="147"/>
      <c r="AG20" s="147"/>
      <c r="AH20" s="147"/>
      <c r="AI20" s="147"/>
      <c r="AJ20" s="147"/>
      <c r="AK20" s="147"/>
      <c r="AL20" s="147"/>
      <c r="AM20" s="147"/>
      <c r="AN20" s="147"/>
      <c r="AO20" s="147"/>
      <c r="AP20" s="147"/>
      <c r="AQ20" s="147"/>
      <c r="AR20" s="147"/>
      <c r="AS20" s="147"/>
      <c r="AT20" s="147"/>
      <c r="AU20" s="147"/>
      <c r="AV20" s="147"/>
      <c r="AW20" s="147"/>
      <c r="AX20" s="147"/>
      <c r="AY20" s="147"/>
      <c r="AZ20" s="147"/>
      <c r="BA20" s="147"/>
      <c r="BB20" s="147"/>
      <c r="BC20" s="147"/>
      <c r="BD20" s="147"/>
      <c r="BE20" s="147"/>
      <c r="BF20" s="147"/>
      <c r="BG20" s="147"/>
      <c r="BH20" s="147"/>
      <c r="BI20" s="147"/>
      <c r="BJ20" s="147"/>
      <c r="BK20" s="147"/>
      <c r="BL20" s="147"/>
      <c r="BM20" s="147"/>
      <c r="BN20" s="147"/>
      <c r="BO20" s="147"/>
    </row>
    <row r="21" spans="1:68" ht="18" customHeight="1" x14ac:dyDescent="0.25">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c r="BO21" s="147"/>
    </row>
    <row r="22" spans="1:68" ht="18" customHeight="1" x14ac:dyDescent="0.25">
      <c r="C22" s="95" t="s">
        <v>32</v>
      </c>
      <c r="G22" s="147"/>
      <c r="H22" s="147"/>
      <c r="I22" s="147"/>
      <c r="J22" s="147"/>
      <c r="K22" s="147"/>
      <c r="L22" s="147"/>
      <c r="M22" s="147"/>
      <c r="N22" s="147"/>
      <c r="O22" s="147"/>
      <c r="P22" s="147"/>
      <c r="Q22" s="147"/>
      <c r="R22" s="147"/>
      <c r="S22" s="147"/>
      <c r="T22" s="147"/>
      <c r="U22" s="147"/>
      <c r="V22" s="147"/>
      <c r="W22" s="147"/>
      <c r="X22" s="147"/>
      <c r="Y22" s="147"/>
      <c r="Z22" s="147"/>
      <c r="AA22" s="147"/>
      <c r="AB22" s="147"/>
      <c r="AC22" s="147"/>
      <c r="AD22" s="147"/>
      <c r="AE22" s="147"/>
      <c r="AF22" s="147"/>
      <c r="AG22" s="147"/>
      <c r="AH22" s="147"/>
      <c r="AI22" s="147"/>
      <c r="AJ22" s="147"/>
      <c r="AK22" s="147"/>
      <c r="AL22" s="147"/>
      <c r="AM22" s="147"/>
      <c r="AN22" s="147"/>
      <c r="AO22" s="147"/>
      <c r="AP22" s="147"/>
      <c r="AQ22" s="147"/>
      <c r="AR22" s="147"/>
      <c r="AS22" s="147"/>
      <c r="AT22" s="147"/>
      <c r="AU22" s="147"/>
      <c r="AV22" s="147"/>
      <c r="AW22" s="147"/>
      <c r="AX22" s="147"/>
      <c r="AY22" s="147"/>
      <c r="AZ22" s="147"/>
      <c r="BA22" s="147"/>
      <c r="BB22" s="147"/>
      <c r="BC22" s="147"/>
      <c r="BD22" s="147"/>
      <c r="BE22" s="147"/>
      <c r="BF22" s="147"/>
      <c r="BG22" s="147"/>
      <c r="BH22" s="147"/>
      <c r="BI22" s="147"/>
      <c r="BJ22" s="147"/>
      <c r="BK22" s="147"/>
      <c r="BL22" s="147"/>
      <c r="BM22" s="147"/>
      <c r="BN22" s="147"/>
      <c r="BO22" s="147"/>
    </row>
    <row r="23" spans="1:68" ht="18" customHeight="1" x14ac:dyDescent="0.25">
      <c r="D23" s="103" t="s">
        <v>28</v>
      </c>
      <c r="E23" s="104"/>
      <c r="G23" s="148">
        <f>G123</f>
        <v>1770.0904352</v>
      </c>
      <c r="H23" s="148">
        <f t="shared" ref="H23:R23" si="21">H123</f>
        <v>1769.1409616000001</v>
      </c>
      <c r="I23" s="148">
        <f t="shared" si="21"/>
        <v>1773.8291856000001</v>
      </c>
      <c r="J23" s="148">
        <f t="shared" si="21"/>
        <v>1776.1306384</v>
      </c>
      <c r="K23" s="148">
        <f t="shared" si="21"/>
        <v>1776.5898656000002</v>
      </c>
      <c r="L23" s="148">
        <f t="shared" si="21"/>
        <v>1779.2563711999999</v>
      </c>
      <c r="M23" s="148">
        <f t="shared" si="21"/>
        <v>1800.3723107999999</v>
      </c>
      <c r="N23" s="148">
        <f t="shared" si="21"/>
        <v>1803.7031204</v>
      </c>
      <c r="O23" s="148">
        <f t="shared" si="21"/>
        <v>1805.6263108000001</v>
      </c>
      <c r="P23" s="148">
        <f t="shared" si="21"/>
        <v>1805.92265</v>
      </c>
      <c r="Q23" s="148">
        <f t="shared" si="21"/>
        <v>1812.1849267999999</v>
      </c>
      <c r="R23" s="148">
        <f t="shared" si="21"/>
        <v>1811.2676532</v>
      </c>
      <c r="S23" s="147"/>
      <c r="T23" s="149">
        <f t="shared" ref="T23:T26" si="22">SUM(G23:I23)</f>
        <v>5313.0605823999995</v>
      </c>
      <c r="U23" s="149">
        <f t="shared" ref="U23:U26" si="23">SUM(J23:L23)</f>
        <v>5331.9768752</v>
      </c>
      <c r="V23" s="149">
        <f t="shared" ref="V23:V26" si="24">SUM(M23:O23)</f>
        <v>5409.7017420000002</v>
      </c>
      <c r="W23" s="149">
        <f t="shared" ref="W23:W26" si="25">SUM(P23:R23)</f>
        <v>5429.3752299999996</v>
      </c>
      <c r="X23" s="149"/>
      <c r="Y23" s="149">
        <f t="shared" ref="Y23:Y26" si="26">SUM(G23:R23)</f>
        <v>21484.114429599998</v>
      </c>
      <c r="Z23" s="147"/>
      <c r="AA23" s="147"/>
      <c r="AB23" s="148">
        <f>AB123</f>
        <v>2296.627692</v>
      </c>
      <c r="AC23" s="148">
        <f t="shared" ref="AC23:AM23" si="27">AC123</f>
        <v>2301.4591220000002</v>
      </c>
      <c r="AD23" s="148">
        <f t="shared" si="27"/>
        <v>2299.756108</v>
      </c>
      <c r="AE23" s="148">
        <f t="shared" si="27"/>
        <v>2305.4962500000001</v>
      </c>
      <c r="AF23" s="148">
        <f t="shared" si="27"/>
        <v>2307.5072500000001</v>
      </c>
      <c r="AG23" s="148">
        <f t="shared" si="27"/>
        <v>2309.3732499999996</v>
      </c>
      <c r="AH23" s="148">
        <f t="shared" si="27"/>
        <v>2338.4449375000004</v>
      </c>
      <c r="AI23" s="148">
        <f t="shared" si="27"/>
        <v>2340.6339375000002</v>
      </c>
      <c r="AJ23" s="148">
        <f t="shared" si="27"/>
        <v>2342.8419374999999</v>
      </c>
      <c r="AK23" s="148">
        <f t="shared" si="27"/>
        <v>2345.2389375000002</v>
      </c>
      <c r="AL23" s="148">
        <f t="shared" si="27"/>
        <v>2347.6249375000002</v>
      </c>
      <c r="AM23" s="148">
        <f t="shared" si="27"/>
        <v>2349.7729374999999</v>
      </c>
      <c r="AN23" s="147"/>
      <c r="AO23" s="149">
        <f t="shared" ref="AO23:AO26" si="28">SUM(AB23:AD23)</f>
        <v>6897.8429219999998</v>
      </c>
      <c r="AP23" s="149">
        <f t="shared" ref="AP23:AP26" si="29">SUM(AE23:AG23)</f>
        <v>6922.3767500000004</v>
      </c>
      <c r="AQ23" s="149">
        <f t="shared" ref="AQ23:AQ26" si="30">SUM(AH23:AJ23)</f>
        <v>7021.9208125000005</v>
      </c>
      <c r="AR23" s="149">
        <f t="shared" ref="AR23:AR26" si="31">SUM(AK23:AM23)</f>
        <v>7042.6368125000008</v>
      </c>
      <c r="AS23" s="149"/>
      <c r="AT23" s="149">
        <f t="shared" ref="AT23:AT26" si="32">SUM(AB23:AM23)</f>
        <v>27884.777297000001</v>
      </c>
      <c r="AU23" s="147"/>
      <c r="AV23" s="147"/>
      <c r="AW23" s="148">
        <f>AW123</f>
        <v>2859.9062875000004</v>
      </c>
      <c r="AX23" s="148">
        <f t="shared" ref="AX23:BH23" si="33">AX123</f>
        <v>2862.7934875000005</v>
      </c>
      <c r="AY23" s="148">
        <f t="shared" si="33"/>
        <v>2865.3266875000004</v>
      </c>
      <c r="AZ23" s="148">
        <f t="shared" si="33"/>
        <v>2868.2138874999996</v>
      </c>
      <c r="BA23" s="148">
        <f t="shared" si="33"/>
        <v>2871.2690875000003</v>
      </c>
      <c r="BB23" s="148">
        <f t="shared" si="33"/>
        <v>2874.3062875000001</v>
      </c>
      <c r="BC23" s="148">
        <f t="shared" si="33"/>
        <v>2910.7653081250005</v>
      </c>
      <c r="BD23" s="148">
        <f t="shared" si="33"/>
        <v>2914.0713081250005</v>
      </c>
      <c r="BE23" s="148">
        <f t="shared" si="33"/>
        <v>2917.5297081250005</v>
      </c>
      <c r="BF23" s="148">
        <f t="shared" si="33"/>
        <v>2921.0889081250002</v>
      </c>
      <c r="BG23" s="148">
        <f t="shared" si="33"/>
        <v>2925.1005081250005</v>
      </c>
      <c r="BH23" s="148">
        <f t="shared" si="33"/>
        <v>2928.6597081250002</v>
      </c>
      <c r="BI23" s="147"/>
      <c r="BJ23" s="149">
        <f t="shared" ref="BJ23:BJ26" si="34">SUM(AW23:AY23)</f>
        <v>8588.0264625000018</v>
      </c>
      <c r="BK23" s="149">
        <f t="shared" ref="BK23:BK26" si="35">SUM(AZ23:BB23)</f>
        <v>8613.7892625000004</v>
      </c>
      <c r="BL23" s="149">
        <f t="shared" ref="BL23:BL26" si="36">SUM(BC23:BE23)</f>
        <v>8742.3663243750016</v>
      </c>
      <c r="BM23" s="149">
        <f t="shared" ref="BM23:BM26" si="37">SUM(BF23:BH23)</f>
        <v>8774.8491243750013</v>
      </c>
      <c r="BN23" s="149"/>
      <c r="BO23" s="149">
        <f t="shared" ref="BO23:BO26" si="38">SUM(AW23:BH23)</f>
        <v>34719.031173750001</v>
      </c>
    </row>
    <row r="24" spans="1:68" ht="18" customHeight="1" x14ac:dyDescent="0.25">
      <c r="D24" s="106" t="s">
        <v>346</v>
      </c>
      <c r="E24" s="107"/>
      <c r="G24" s="148">
        <f>G213</f>
        <v>1770.0904352</v>
      </c>
      <c r="H24" s="148">
        <f t="shared" ref="H24:R24" si="39">H213</f>
        <v>1769.1409616000001</v>
      </c>
      <c r="I24" s="148">
        <f t="shared" si="39"/>
        <v>1773.8291856000001</v>
      </c>
      <c r="J24" s="148">
        <f t="shared" si="39"/>
        <v>1776.1306384</v>
      </c>
      <c r="K24" s="148">
        <f t="shared" si="39"/>
        <v>1776.5898656000002</v>
      </c>
      <c r="L24" s="148">
        <f t="shared" si="39"/>
        <v>1779.2563711999999</v>
      </c>
      <c r="M24" s="148">
        <f t="shared" si="39"/>
        <v>1800.3723107999999</v>
      </c>
      <c r="N24" s="148">
        <f t="shared" si="39"/>
        <v>1803.7031204</v>
      </c>
      <c r="O24" s="148">
        <f t="shared" si="39"/>
        <v>1805.6263108000001</v>
      </c>
      <c r="P24" s="148">
        <f t="shared" si="39"/>
        <v>1805.92265</v>
      </c>
      <c r="Q24" s="148">
        <f t="shared" si="39"/>
        <v>1812.1849267999999</v>
      </c>
      <c r="R24" s="148">
        <f t="shared" si="39"/>
        <v>1811.2676532</v>
      </c>
      <c r="S24" s="147"/>
      <c r="T24" s="149">
        <f t="shared" si="22"/>
        <v>5313.0605823999995</v>
      </c>
      <c r="U24" s="149">
        <f t="shared" si="23"/>
        <v>5331.9768752</v>
      </c>
      <c r="V24" s="149">
        <f t="shared" si="24"/>
        <v>5409.7017420000002</v>
      </c>
      <c r="W24" s="149">
        <f t="shared" si="25"/>
        <v>5429.3752299999996</v>
      </c>
      <c r="X24" s="149"/>
      <c r="Y24" s="149">
        <f t="shared" si="26"/>
        <v>21484.114429599998</v>
      </c>
      <c r="Z24" s="147"/>
      <c r="AA24" s="147"/>
      <c r="AB24" s="148">
        <f>AB213</f>
        <v>2270.627692</v>
      </c>
      <c r="AC24" s="148">
        <f t="shared" ref="AC24:AM24" si="40">AC213</f>
        <v>2275.4591220000002</v>
      </c>
      <c r="AD24" s="148">
        <f t="shared" si="40"/>
        <v>2273.756108</v>
      </c>
      <c r="AE24" s="148">
        <f t="shared" si="40"/>
        <v>2279.4962500000001</v>
      </c>
      <c r="AF24" s="148">
        <f t="shared" si="40"/>
        <v>2281.5072500000001</v>
      </c>
      <c r="AG24" s="148">
        <f t="shared" si="40"/>
        <v>2283.3732499999996</v>
      </c>
      <c r="AH24" s="148">
        <f t="shared" si="40"/>
        <v>2312.4449375000004</v>
      </c>
      <c r="AI24" s="148">
        <f t="shared" si="40"/>
        <v>2314.6339375000002</v>
      </c>
      <c r="AJ24" s="148">
        <f t="shared" si="40"/>
        <v>2316.8419374999999</v>
      </c>
      <c r="AK24" s="148">
        <f t="shared" si="40"/>
        <v>2319.2389375000002</v>
      </c>
      <c r="AL24" s="148">
        <f t="shared" si="40"/>
        <v>2321.6249375000002</v>
      </c>
      <c r="AM24" s="148">
        <f t="shared" si="40"/>
        <v>2323.7729374999999</v>
      </c>
      <c r="AN24" s="147"/>
      <c r="AO24" s="149">
        <f t="shared" si="28"/>
        <v>6819.8429219999998</v>
      </c>
      <c r="AP24" s="149">
        <f t="shared" si="29"/>
        <v>6844.3767500000004</v>
      </c>
      <c r="AQ24" s="149">
        <f t="shared" si="30"/>
        <v>6943.9208125000005</v>
      </c>
      <c r="AR24" s="149">
        <f t="shared" si="31"/>
        <v>6964.6368125000008</v>
      </c>
      <c r="AS24" s="149"/>
      <c r="AT24" s="149">
        <f t="shared" si="32"/>
        <v>27572.777297000001</v>
      </c>
      <c r="AU24" s="147"/>
      <c r="AV24" s="147"/>
      <c r="AW24" s="148">
        <f>AW213</f>
        <v>2786.3062875000005</v>
      </c>
      <c r="AX24" s="148">
        <f t="shared" ref="AX24:BH24" si="41">AX213</f>
        <v>2789.1934875000006</v>
      </c>
      <c r="AY24" s="148">
        <f t="shared" si="41"/>
        <v>2791.7266875000005</v>
      </c>
      <c r="AZ24" s="148">
        <f t="shared" si="41"/>
        <v>2794.6138874999997</v>
      </c>
      <c r="BA24" s="148">
        <f t="shared" si="41"/>
        <v>2797.6690875000004</v>
      </c>
      <c r="BB24" s="148">
        <f t="shared" si="41"/>
        <v>2800.7062875000001</v>
      </c>
      <c r="BC24" s="148">
        <f t="shared" si="41"/>
        <v>2837.1653081250006</v>
      </c>
      <c r="BD24" s="148">
        <f t="shared" si="41"/>
        <v>2840.4713081250006</v>
      </c>
      <c r="BE24" s="148">
        <f t="shared" si="41"/>
        <v>2843.9297081250006</v>
      </c>
      <c r="BF24" s="148">
        <f t="shared" si="41"/>
        <v>2847.4889081250003</v>
      </c>
      <c r="BG24" s="148">
        <f t="shared" si="41"/>
        <v>2851.5005081250006</v>
      </c>
      <c r="BH24" s="148">
        <f t="shared" si="41"/>
        <v>2855.0597081250003</v>
      </c>
      <c r="BI24" s="147"/>
      <c r="BJ24" s="149">
        <f t="shared" si="34"/>
        <v>8367.2264625000025</v>
      </c>
      <c r="BK24" s="149">
        <f t="shared" si="35"/>
        <v>8392.9892624999993</v>
      </c>
      <c r="BL24" s="149">
        <f t="shared" si="36"/>
        <v>8521.5663243750023</v>
      </c>
      <c r="BM24" s="149">
        <f t="shared" si="37"/>
        <v>8554.0491243750002</v>
      </c>
      <c r="BN24" s="149"/>
      <c r="BO24" s="149">
        <f t="shared" si="38"/>
        <v>33835.831173750004</v>
      </c>
    </row>
    <row r="25" spans="1:68" ht="18" customHeight="1" x14ac:dyDescent="0.25">
      <c r="D25" s="106" t="s">
        <v>347</v>
      </c>
      <c r="E25" s="107"/>
      <c r="G25" s="148">
        <f>G303</f>
        <v>1770.0904352</v>
      </c>
      <c r="H25" s="148">
        <f t="shared" ref="H25:R25" si="42">H303</f>
        <v>1769.1409616000001</v>
      </c>
      <c r="I25" s="148">
        <f t="shared" si="42"/>
        <v>1773.8291856000001</v>
      </c>
      <c r="J25" s="148">
        <f t="shared" si="42"/>
        <v>1776.1306384</v>
      </c>
      <c r="K25" s="148">
        <f t="shared" si="42"/>
        <v>1776.5898656000002</v>
      </c>
      <c r="L25" s="148">
        <f t="shared" si="42"/>
        <v>1779.2563711999999</v>
      </c>
      <c r="M25" s="148">
        <f t="shared" si="42"/>
        <v>1800.3723107999999</v>
      </c>
      <c r="N25" s="148">
        <f t="shared" si="42"/>
        <v>1803.7031204</v>
      </c>
      <c r="O25" s="148">
        <f t="shared" si="42"/>
        <v>1805.6263108000001</v>
      </c>
      <c r="P25" s="148">
        <f t="shared" si="42"/>
        <v>1805.92265</v>
      </c>
      <c r="Q25" s="148">
        <f t="shared" si="42"/>
        <v>1812.1849267999999</v>
      </c>
      <c r="R25" s="148">
        <f t="shared" si="42"/>
        <v>1811.2676532</v>
      </c>
      <c r="S25" s="147"/>
      <c r="T25" s="149">
        <f t="shared" si="22"/>
        <v>5313.0605823999995</v>
      </c>
      <c r="U25" s="149">
        <f t="shared" si="23"/>
        <v>5331.9768752</v>
      </c>
      <c r="V25" s="149">
        <f t="shared" si="24"/>
        <v>5409.7017420000002</v>
      </c>
      <c r="W25" s="149">
        <f t="shared" si="25"/>
        <v>5429.3752299999996</v>
      </c>
      <c r="X25" s="149"/>
      <c r="Y25" s="149">
        <f t="shared" si="26"/>
        <v>21484.114429599998</v>
      </c>
      <c r="Z25" s="147"/>
      <c r="AA25" s="147"/>
      <c r="AB25" s="148">
        <f>AB303</f>
        <v>2270.627692</v>
      </c>
      <c r="AC25" s="148">
        <f t="shared" ref="AC25:AM25" si="43">AC303</f>
        <v>2275.4591220000002</v>
      </c>
      <c r="AD25" s="148">
        <f t="shared" si="43"/>
        <v>2273.756108</v>
      </c>
      <c r="AE25" s="148">
        <f t="shared" si="43"/>
        <v>2507.4458750000003</v>
      </c>
      <c r="AF25" s="148">
        <f t="shared" si="43"/>
        <v>2509.6579750000005</v>
      </c>
      <c r="AG25" s="148">
        <f t="shared" si="43"/>
        <v>2511.7105749999996</v>
      </c>
      <c r="AH25" s="148">
        <f t="shared" si="43"/>
        <v>2543.6894312500008</v>
      </c>
      <c r="AI25" s="148">
        <f t="shared" si="43"/>
        <v>2546.0973312500005</v>
      </c>
      <c r="AJ25" s="148">
        <f t="shared" si="43"/>
        <v>2548.5261312500002</v>
      </c>
      <c r="AK25" s="148">
        <f t="shared" si="43"/>
        <v>2551.1628312500006</v>
      </c>
      <c r="AL25" s="148">
        <f t="shared" si="43"/>
        <v>2553.7874312500003</v>
      </c>
      <c r="AM25" s="148">
        <f t="shared" si="43"/>
        <v>2556.1502312500002</v>
      </c>
      <c r="AN25" s="147"/>
      <c r="AO25" s="149">
        <f t="shared" si="28"/>
        <v>6819.8429219999998</v>
      </c>
      <c r="AP25" s="149">
        <f t="shared" si="29"/>
        <v>7528.8144250000005</v>
      </c>
      <c r="AQ25" s="149">
        <f t="shared" si="30"/>
        <v>7638.3128937500023</v>
      </c>
      <c r="AR25" s="149">
        <f t="shared" si="31"/>
        <v>7661.1004937500002</v>
      </c>
      <c r="AS25" s="149"/>
      <c r="AT25" s="149">
        <f t="shared" si="32"/>
        <v>29648.070734500001</v>
      </c>
      <c r="AU25" s="147"/>
      <c r="AV25" s="147"/>
      <c r="AW25" s="148">
        <f>AW303</f>
        <v>3064.9369162500006</v>
      </c>
      <c r="AX25" s="148">
        <f t="shared" ref="AX25:BH25" si="44">AX303</f>
        <v>3068.1128362500008</v>
      </c>
      <c r="AY25" s="148">
        <f t="shared" si="44"/>
        <v>3070.8993562500009</v>
      </c>
      <c r="AZ25" s="148">
        <f t="shared" si="44"/>
        <v>3074.0752762500001</v>
      </c>
      <c r="BA25" s="148">
        <f t="shared" si="44"/>
        <v>3077.4359962500007</v>
      </c>
      <c r="BB25" s="148">
        <f t="shared" si="44"/>
        <v>3080.7769162500003</v>
      </c>
      <c r="BC25" s="148">
        <f t="shared" si="44"/>
        <v>3120.881838937501</v>
      </c>
      <c r="BD25" s="148">
        <f t="shared" si="44"/>
        <v>3124.5184389375008</v>
      </c>
      <c r="BE25" s="148">
        <f t="shared" si="44"/>
        <v>3128.3226789375008</v>
      </c>
      <c r="BF25" s="148">
        <f t="shared" si="44"/>
        <v>3132.2377989375004</v>
      </c>
      <c r="BG25" s="148">
        <f t="shared" si="44"/>
        <v>3136.650558937501</v>
      </c>
      <c r="BH25" s="148">
        <f t="shared" si="44"/>
        <v>3140.5656789375007</v>
      </c>
      <c r="BI25" s="147"/>
      <c r="BJ25" s="149">
        <f t="shared" si="34"/>
        <v>9203.9491087500028</v>
      </c>
      <c r="BK25" s="149">
        <f t="shared" si="35"/>
        <v>9232.2881887500007</v>
      </c>
      <c r="BL25" s="149">
        <f t="shared" si="36"/>
        <v>9373.7229568125022</v>
      </c>
      <c r="BM25" s="149">
        <f t="shared" si="37"/>
        <v>9409.4540368125017</v>
      </c>
      <c r="BN25" s="149"/>
      <c r="BO25" s="149">
        <f t="shared" si="38"/>
        <v>37219.414291125002</v>
      </c>
    </row>
    <row r="26" spans="1:68" ht="18" customHeight="1" x14ac:dyDescent="0.25">
      <c r="D26" s="108" t="s">
        <v>25</v>
      </c>
      <c r="E26" s="109"/>
      <c r="G26" s="150">
        <v>0</v>
      </c>
      <c r="H26" s="150">
        <v>0</v>
      </c>
      <c r="I26" s="150">
        <v>0</v>
      </c>
      <c r="J26" s="150">
        <v>0</v>
      </c>
      <c r="K26" s="150">
        <v>0</v>
      </c>
      <c r="L26" s="150">
        <v>0</v>
      </c>
      <c r="M26" s="150">
        <v>0</v>
      </c>
      <c r="N26" s="150">
        <v>0</v>
      </c>
      <c r="O26" s="150">
        <v>0</v>
      </c>
      <c r="P26" s="150">
        <v>0</v>
      </c>
      <c r="Q26" s="150">
        <v>0</v>
      </c>
      <c r="R26" s="150">
        <v>0</v>
      </c>
      <c r="S26" s="147"/>
      <c r="T26" s="149">
        <f t="shared" si="22"/>
        <v>0</v>
      </c>
      <c r="U26" s="149">
        <f t="shared" si="23"/>
        <v>0</v>
      </c>
      <c r="V26" s="149">
        <f t="shared" si="24"/>
        <v>0</v>
      </c>
      <c r="W26" s="149">
        <f t="shared" si="25"/>
        <v>0</v>
      </c>
      <c r="X26" s="149"/>
      <c r="Y26" s="149">
        <f t="shared" si="26"/>
        <v>0</v>
      </c>
      <c r="Z26" s="147"/>
      <c r="AA26" s="147"/>
      <c r="AB26" s="150">
        <v>0</v>
      </c>
      <c r="AC26" s="150">
        <v>0</v>
      </c>
      <c r="AD26" s="150">
        <v>0</v>
      </c>
      <c r="AE26" s="150">
        <v>0</v>
      </c>
      <c r="AF26" s="150">
        <v>0</v>
      </c>
      <c r="AG26" s="150">
        <v>0</v>
      </c>
      <c r="AH26" s="150">
        <v>0</v>
      </c>
      <c r="AI26" s="150">
        <v>0</v>
      </c>
      <c r="AJ26" s="150">
        <v>0</v>
      </c>
      <c r="AK26" s="150">
        <v>0</v>
      </c>
      <c r="AL26" s="150">
        <v>0</v>
      </c>
      <c r="AM26" s="150">
        <v>0</v>
      </c>
      <c r="AN26" s="147"/>
      <c r="AO26" s="149">
        <f t="shared" si="28"/>
        <v>0</v>
      </c>
      <c r="AP26" s="149">
        <f t="shared" si="29"/>
        <v>0</v>
      </c>
      <c r="AQ26" s="149">
        <f t="shared" si="30"/>
        <v>0</v>
      </c>
      <c r="AR26" s="149">
        <f t="shared" si="31"/>
        <v>0</v>
      </c>
      <c r="AS26" s="149"/>
      <c r="AT26" s="149">
        <f t="shared" si="32"/>
        <v>0</v>
      </c>
      <c r="AU26" s="147"/>
      <c r="AV26" s="147"/>
      <c r="AW26" s="150">
        <v>0</v>
      </c>
      <c r="AX26" s="150">
        <v>0</v>
      </c>
      <c r="AY26" s="150">
        <v>0</v>
      </c>
      <c r="AZ26" s="150">
        <v>0</v>
      </c>
      <c r="BA26" s="150">
        <v>0</v>
      </c>
      <c r="BB26" s="150">
        <v>0</v>
      </c>
      <c r="BC26" s="150">
        <v>0</v>
      </c>
      <c r="BD26" s="150">
        <v>0</v>
      </c>
      <c r="BE26" s="150">
        <v>0</v>
      </c>
      <c r="BF26" s="150">
        <v>0</v>
      </c>
      <c r="BG26" s="150">
        <v>0</v>
      </c>
      <c r="BH26" s="150">
        <v>0</v>
      </c>
      <c r="BI26" s="147"/>
      <c r="BJ26" s="149">
        <f t="shared" si="34"/>
        <v>0</v>
      </c>
      <c r="BK26" s="149">
        <f t="shared" si="35"/>
        <v>0</v>
      </c>
      <c r="BL26" s="149">
        <f t="shared" si="36"/>
        <v>0</v>
      </c>
      <c r="BM26" s="149">
        <f t="shared" si="37"/>
        <v>0</v>
      </c>
      <c r="BN26" s="149"/>
      <c r="BO26" s="149">
        <f t="shared" si="38"/>
        <v>0</v>
      </c>
    </row>
    <row r="27" spans="1:68" ht="18" customHeight="1" x14ac:dyDescent="0.25">
      <c r="G27" s="147"/>
      <c r="H27" s="147"/>
      <c r="I27" s="147"/>
      <c r="J27" s="147"/>
      <c r="K27" s="147"/>
      <c r="L27" s="147"/>
      <c r="M27" s="147"/>
      <c r="N27" s="147"/>
      <c r="O27" s="147"/>
      <c r="P27" s="147"/>
      <c r="Q27" s="147"/>
      <c r="R27" s="147"/>
      <c r="S27" s="147"/>
      <c r="T27" s="147"/>
      <c r="U27" s="147"/>
      <c r="V27" s="147"/>
      <c r="W27" s="147"/>
      <c r="X27" s="147"/>
      <c r="Y27" s="147"/>
      <c r="Z27" s="147"/>
      <c r="AA27" s="147"/>
      <c r="AB27" s="147"/>
      <c r="AC27" s="147"/>
      <c r="AD27" s="147"/>
      <c r="AE27" s="147"/>
      <c r="AF27" s="147"/>
      <c r="AG27" s="147"/>
      <c r="AH27" s="147"/>
      <c r="AI27" s="147"/>
      <c r="AJ27" s="147"/>
      <c r="AK27" s="147"/>
      <c r="AL27" s="147"/>
      <c r="AM27" s="147"/>
      <c r="AN27" s="147"/>
      <c r="AO27" s="147"/>
      <c r="AP27" s="147"/>
      <c r="AQ27" s="147"/>
      <c r="AR27" s="147"/>
      <c r="AS27" s="147"/>
      <c r="AT27" s="147"/>
      <c r="AU27" s="147"/>
      <c r="AV27" s="147"/>
      <c r="AW27" s="147"/>
      <c r="AX27" s="147"/>
      <c r="AY27" s="147"/>
      <c r="AZ27" s="147"/>
      <c r="BA27" s="147"/>
      <c r="BB27" s="147"/>
      <c r="BC27" s="147"/>
      <c r="BD27" s="147"/>
      <c r="BE27" s="147"/>
      <c r="BF27" s="147"/>
      <c r="BG27" s="147"/>
      <c r="BH27" s="147"/>
      <c r="BI27" s="147"/>
      <c r="BJ27" s="147"/>
      <c r="BK27" s="147"/>
      <c r="BL27" s="147"/>
      <c r="BM27" s="147"/>
      <c r="BN27" s="147"/>
      <c r="BO27" s="147"/>
    </row>
    <row r="28" spans="1:68" ht="18" customHeight="1" thickBot="1" x14ac:dyDescent="0.3">
      <c r="A28" s="110"/>
      <c r="B28" s="110"/>
      <c r="C28" s="110"/>
      <c r="D28" s="110"/>
      <c r="E28" s="110"/>
      <c r="F28" s="110"/>
      <c r="G28" s="110"/>
      <c r="H28" s="110"/>
      <c r="I28" s="110"/>
      <c r="J28" s="110"/>
      <c r="K28" s="110"/>
      <c r="L28" s="110"/>
      <c r="M28" s="110"/>
      <c r="N28" s="110"/>
      <c r="O28" s="110"/>
      <c r="P28" s="110"/>
      <c r="Q28" s="110"/>
      <c r="R28" s="110"/>
      <c r="S28" s="110"/>
      <c r="T28" s="110"/>
      <c r="U28" s="110"/>
      <c r="V28" s="110"/>
      <c r="W28" s="110"/>
      <c r="X28" s="110"/>
      <c r="Y28" s="110"/>
      <c r="Z28" s="110"/>
      <c r="AA28" s="110"/>
      <c r="AB28" s="110"/>
      <c r="AC28" s="110"/>
      <c r="AD28" s="110"/>
      <c r="AE28" s="110"/>
      <c r="AF28" s="110"/>
      <c r="AG28" s="110"/>
      <c r="AH28" s="110"/>
      <c r="AI28" s="110"/>
      <c r="AJ28" s="110"/>
      <c r="AK28" s="110"/>
      <c r="AL28" s="110"/>
      <c r="AM28" s="110"/>
      <c r="AN28" s="110"/>
      <c r="AO28" s="110"/>
      <c r="AP28" s="110"/>
      <c r="AQ28" s="110"/>
      <c r="AR28" s="110"/>
      <c r="AS28" s="110"/>
      <c r="AT28" s="110"/>
      <c r="AU28" s="110"/>
      <c r="AV28" s="110"/>
      <c r="AW28" s="110"/>
      <c r="AX28" s="110"/>
      <c r="AY28" s="110"/>
      <c r="AZ28" s="110"/>
      <c r="BA28" s="110"/>
      <c r="BB28" s="110"/>
      <c r="BC28" s="110"/>
      <c r="BD28" s="110"/>
      <c r="BE28" s="110"/>
      <c r="BF28" s="110"/>
      <c r="BG28" s="110"/>
      <c r="BH28" s="110"/>
      <c r="BI28" s="110"/>
      <c r="BJ28" s="110"/>
      <c r="BK28" s="110"/>
      <c r="BL28" s="110"/>
      <c r="BM28" s="110"/>
      <c r="BN28" s="110"/>
      <c r="BO28" s="110"/>
      <c r="BP28" s="110"/>
    </row>
    <row r="29" spans="1:68" ht="18" customHeight="1" x14ac:dyDescent="0.25"/>
    <row r="30" spans="1:68" ht="18" customHeight="1" x14ac:dyDescent="0.25">
      <c r="B30" s="111" t="s">
        <v>305</v>
      </c>
      <c r="C30" s="112"/>
      <c r="D30" s="112"/>
      <c r="E30" s="112"/>
    </row>
    <row r="31" spans="1:68" ht="18" customHeight="1" x14ac:dyDescent="0.25"/>
    <row r="32" spans="1:68" ht="18" customHeight="1" x14ac:dyDescent="0.25">
      <c r="B32" s="101" t="s">
        <v>308</v>
      </c>
    </row>
    <row r="33" spans="2:67" ht="18" customHeight="1" x14ac:dyDescent="0.25">
      <c r="D33" s="113"/>
      <c r="E33" s="113"/>
    </row>
    <row r="34" spans="2:67" ht="18" customHeight="1" x14ac:dyDescent="0.25">
      <c r="B34" s="95" t="s">
        <v>15</v>
      </c>
      <c r="D34" s="113"/>
      <c r="E34" s="113"/>
      <c r="G34" s="164">
        <f>'Consolidated Financials'!G11*1000</f>
        <v>15450.9647</v>
      </c>
      <c r="H34" s="164">
        <f>'Consolidated Financials'!H11*1000</f>
        <v>15391.622600000001</v>
      </c>
      <c r="I34" s="164">
        <f>'Consolidated Financials'!I11*1000</f>
        <v>15684.636600000002</v>
      </c>
      <c r="J34" s="164">
        <f>'Consolidated Financials'!J11*1000</f>
        <v>15828.4774</v>
      </c>
      <c r="K34" s="164">
        <f>'Consolidated Financials'!K11*1000</f>
        <v>15857.179100000001</v>
      </c>
      <c r="L34" s="164">
        <f>'Consolidated Financials'!L11*1000</f>
        <v>16023.8357</v>
      </c>
      <c r="M34" s="164">
        <f>'Consolidated Financials'!M11*1000</f>
        <v>16027.5663</v>
      </c>
      <c r="N34" s="164">
        <f>'Consolidated Financials'!N11*1000</f>
        <v>16235.741900000001</v>
      </c>
      <c r="O34" s="164">
        <f>'Consolidated Financials'!O11*1000</f>
        <v>16355.941299999999</v>
      </c>
      <c r="P34" s="164">
        <f>'Consolidated Financials'!P11*1000</f>
        <v>16374.4625</v>
      </c>
      <c r="Q34" s="164">
        <f>'Consolidated Financials'!Q11*1000</f>
        <v>16765.854800000001</v>
      </c>
      <c r="R34" s="164">
        <f>'Consolidated Financials'!R11*1000</f>
        <v>16708.5252</v>
      </c>
      <c r="T34" s="156">
        <f t="shared" ref="T34" si="45">SUM(G34:I34)</f>
        <v>46527.223899999997</v>
      </c>
      <c r="U34" s="156">
        <f t="shared" ref="U34" si="46">SUM(J34:L34)</f>
        <v>47709.492200000001</v>
      </c>
      <c r="V34" s="156">
        <f t="shared" ref="V34" si="47">SUM(M34:O34)</f>
        <v>48619.249499999998</v>
      </c>
      <c r="W34" s="156">
        <f t="shared" ref="W34" si="48">SUM(P34:R34)</f>
        <v>49848.842499999999</v>
      </c>
      <c r="X34" s="156"/>
      <c r="Y34" s="156">
        <f t="shared" ref="Y34" si="49">SUM(G34:R34)</f>
        <v>192704.80809999999</v>
      </c>
      <c r="AB34" s="164">
        <f>'Consolidated Financials'!AB11*1000</f>
        <v>18308.572099999994</v>
      </c>
      <c r="AC34" s="164">
        <f>'Consolidated Financials'!AC11*1000</f>
        <v>18550.143599999999</v>
      </c>
      <c r="AD34" s="164">
        <f>'Consolidated Financials'!AD11*1000</f>
        <v>18464.992899999997</v>
      </c>
      <c r="AE34" s="164">
        <f>'Consolidated Financials'!AE11*1000</f>
        <v>18752.000000000004</v>
      </c>
      <c r="AF34" s="164">
        <f>'Consolidated Financials'!AF11*1000</f>
        <v>18852.55</v>
      </c>
      <c r="AG34" s="164">
        <f>'Consolidated Financials'!AG11*1000</f>
        <v>18945.849999999999</v>
      </c>
      <c r="AH34" s="164">
        <f>'Consolidated Financials'!AH11*1000</f>
        <v>19056.25</v>
      </c>
      <c r="AI34" s="164">
        <f>'Consolidated Financials'!AI11*1000</f>
        <v>19165.699999999997</v>
      </c>
      <c r="AJ34" s="164">
        <f>'Consolidated Financials'!AJ11*1000</f>
        <v>19276.099999999999</v>
      </c>
      <c r="AK34" s="164">
        <f>'Consolidated Financials'!AK11*1000</f>
        <v>19395.95</v>
      </c>
      <c r="AL34" s="164">
        <f>'Consolidated Financials'!AL11*1000</f>
        <v>19515.25</v>
      </c>
      <c r="AM34" s="164">
        <f>'Consolidated Financials'!AM11*1000</f>
        <v>19622.650000000001</v>
      </c>
      <c r="AO34" s="156">
        <f t="shared" ref="AO34" si="50">SUM(AB34:AD34)</f>
        <v>55323.708599999991</v>
      </c>
      <c r="AP34" s="156">
        <f t="shared" ref="AP34" si="51">SUM(AE34:AG34)</f>
        <v>56550.400000000001</v>
      </c>
      <c r="AQ34" s="156">
        <f t="shared" ref="AQ34" si="52">SUM(AH34:AJ34)</f>
        <v>57498.049999999996</v>
      </c>
      <c r="AR34" s="156">
        <f t="shared" ref="AR34" si="53">SUM(AK34:AM34)</f>
        <v>58533.85</v>
      </c>
      <c r="AS34" s="156"/>
      <c r="AT34" s="156">
        <f t="shared" ref="AT34" si="54">SUM(AB34:AM34)</f>
        <v>227906.0086</v>
      </c>
      <c r="AW34" s="164">
        <f>'Consolidated Financials'!AW11*1000</f>
        <v>21286.899999999998</v>
      </c>
      <c r="AX34" s="164">
        <f>'Consolidated Financials'!AX11*1000</f>
        <v>21407.200000000001</v>
      </c>
      <c r="AY34" s="164">
        <f>'Consolidated Financials'!AY11*1000</f>
        <v>21512.75</v>
      </c>
      <c r="AZ34" s="164">
        <f>'Consolidated Financials'!AZ11*1000</f>
        <v>21633.05</v>
      </c>
      <c r="BA34" s="164">
        <f>'Consolidated Financials'!BA11*1000</f>
        <v>21760.35</v>
      </c>
      <c r="BB34" s="164">
        <f>'Consolidated Financials'!BB11*1000</f>
        <v>21886.9</v>
      </c>
      <c r="BC34" s="164">
        <f>'Consolidated Financials'!BC11*1000</f>
        <v>22031</v>
      </c>
      <c r="BD34" s="164">
        <f>'Consolidated Financials'!BD11*1000</f>
        <v>22168.75</v>
      </c>
      <c r="BE34" s="164">
        <f>'Consolidated Financials'!BE11*1000</f>
        <v>22312.850000000002</v>
      </c>
      <c r="BF34" s="164">
        <f>'Consolidated Financials'!BF11*1000</f>
        <v>22461.15</v>
      </c>
      <c r="BG34" s="164">
        <f>'Consolidated Financials'!BG11*1000</f>
        <v>22628.3</v>
      </c>
      <c r="BH34" s="164">
        <f>'Consolidated Financials'!BH11*1000</f>
        <v>22776.6</v>
      </c>
      <c r="BJ34" s="156">
        <f t="shared" ref="BJ34" si="55">SUM(AW34:AY34)</f>
        <v>64206.85</v>
      </c>
      <c r="BK34" s="156">
        <f t="shared" ref="BK34" si="56">SUM(AZ34:BB34)</f>
        <v>65280.299999999996</v>
      </c>
      <c r="BL34" s="156">
        <f t="shared" ref="BL34" si="57">SUM(BC34:BE34)</f>
        <v>66512.600000000006</v>
      </c>
      <c r="BM34" s="156">
        <f t="shared" ref="BM34" si="58">SUM(BF34:BH34)</f>
        <v>67866.049999999988</v>
      </c>
      <c r="BN34" s="156"/>
      <c r="BO34" s="156">
        <f t="shared" ref="BO34" si="59">SUM(AW34:BH34)</f>
        <v>263865.8</v>
      </c>
    </row>
    <row r="35" spans="2:67" ht="18" customHeight="1" x14ac:dyDescent="0.25">
      <c r="D35" s="113"/>
      <c r="E35" s="113"/>
    </row>
    <row r="36" spans="2:67" ht="18" customHeight="1" x14ac:dyDescent="0.25">
      <c r="B36" s="113" t="str">
        <f>$D$23</f>
        <v>Budget</v>
      </c>
      <c r="C36" s="113"/>
      <c r="D36" s="113"/>
      <c r="E36" s="113"/>
    </row>
    <row r="37" spans="2:67" ht="18" customHeight="1" x14ac:dyDescent="0.25">
      <c r="B37" s="113"/>
      <c r="C37" s="151" t="s">
        <v>39</v>
      </c>
      <c r="D37" s="113"/>
      <c r="E37" s="113"/>
    </row>
    <row r="38" spans="2:67" ht="18" customHeight="1" x14ac:dyDescent="0.25">
      <c r="B38" s="113"/>
      <c r="C38" s="113" t="s">
        <v>40</v>
      </c>
      <c r="D38" s="113"/>
      <c r="E38" s="113"/>
    </row>
    <row r="39" spans="2:67" ht="18" customHeight="1" x14ac:dyDescent="0.25">
      <c r="B39" s="113"/>
      <c r="C39" s="113"/>
      <c r="D39" s="113" t="s">
        <v>41</v>
      </c>
      <c r="E39" s="113"/>
      <c r="G39" s="119">
        <v>1</v>
      </c>
      <c r="H39" s="119">
        <v>1</v>
      </c>
      <c r="I39" s="119">
        <v>1</v>
      </c>
      <c r="J39" s="119">
        <v>1</v>
      </c>
      <c r="K39" s="119">
        <v>1</v>
      </c>
      <c r="L39" s="119">
        <v>1</v>
      </c>
      <c r="M39" s="119">
        <v>1</v>
      </c>
      <c r="N39" s="119">
        <v>1</v>
      </c>
      <c r="O39" s="119">
        <v>1</v>
      </c>
      <c r="P39" s="119">
        <v>1</v>
      </c>
      <c r="Q39" s="119">
        <v>1</v>
      </c>
      <c r="R39" s="119">
        <v>1</v>
      </c>
      <c r="AB39" s="119">
        <v>1</v>
      </c>
      <c r="AC39" s="119">
        <v>1</v>
      </c>
      <c r="AD39" s="119">
        <v>1</v>
      </c>
      <c r="AE39" s="119">
        <v>1</v>
      </c>
      <c r="AF39" s="119">
        <v>1</v>
      </c>
      <c r="AG39" s="119">
        <v>1</v>
      </c>
      <c r="AH39" s="119">
        <v>1</v>
      </c>
      <c r="AI39" s="119">
        <v>1</v>
      </c>
      <c r="AJ39" s="119">
        <v>1</v>
      </c>
      <c r="AK39" s="119">
        <v>1</v>
      </c>
      <c r="AL39" s="119">
        <v>1</v>
      </c>
      <c r="AM39" s="119">
        <v>1</v>
      </c>
      <c r="AW39" s="119">
        <v>1</v>
      </c>
      <c r="AX39" s="119">
        <v>1</v>
      </c>
      <c r="AY39" s="119">
        <v>1</v>
      </c>
      <c r="AZ39" s="119">
        <v>1</v>
      </c>
      <c r="BA39" s="119">
        <v>1</v>
      </c>
      <c r="BB39" s="119">
        <v>1</v>
      </c>
      <c r="BC39" s="119">
        <v>1</v>
      </c>
      <c r="BD39" s="119">
        <v>1</v>
      </c>
      <c r="BE39" s="119">
        <v>1</v>
      </c>
      <c r="BF39" s="119">
        <v>1</v>
      </c>
      <c r="BG39" s="119">
        <v>1</v>
      </c>
      <c r="BH39" s="119">
        <v>1</v>
      </c>
    </row>
    <row r="40" spans="2:67" ht="18" customHeight="1" x14ac:dyDescent="0.25">
      <c r="B40" s="113"/>
      <c r="C40" s="113"/>
      <c r="D40" s="113"/>
      <c r="E40" s="113"/>
    </row>
    <row r="41" spans="2:67" ht="18" customHeight="1" x14ac:dyDescent="0.25">
      <c r="B41" s="113"/>
      <c r="C41" s="113"/>
      <c r="D41" s="113" t="s">
        <v>43</v>
      </c>
      <c r="E41" s="113"/>
      <c r="G41" s="152">
        <f>225/12</f>
        <v>18.75</v>
      </c>
      <c r="H41" s="153">
        <f>G41*(1+H42)</f>
        <v>18.75</v>
      </c>
      <c r="I41" s="153">
        <f t="shared" ref="I41:R41" si="60">H41*(1+I42)</f>
        <v>18.75</v>
      </c>
      <c r="J41" s="153">
        <f t="shared" si="60"/>
        <v>18.75</v>
      </c>
      <c r="K41" s="153">
        <f t="shared" si="60"/>
        <v>18.75</v>
      </c>
      <c r="L41" s="153">
        <f t="shared" si="60"/>
        <v>18.75</v>
      </c>
      <c r="M41" s="153">
        <f t="shared" si="60"/>
        <v>19.3125</v>
      </c>
      <c r="N41" s="153">
        <f t="shared" si="60"/>
        <v>19.3125</v>
      </c>
      <c r="O41" s="153">
        <f t="shared" si="60"/>
        <v>19.3125</v>
      </c>
      <c r="P41" s="153">
        <f t="shared" si="60"/>
        <v>19.3125</v>
      </c>
      <c r="Q41" s="153">
        <f t="shared" si="60"/>
        <v>19.3125</v>
      </c>
      <c r="R41" s="153">
        <f t="shared" si="60"/>
        <v>19.3125</v>
      </c>
      <c r="AB41" s="154">
        <f>R41*(1+AB42)</f>
        <v>19.3125</v>
      </c>
      <c r="AC41" s="153">
        <f>AB41*(1+AC42)</f>
        <v>19.3125</v>
      </c>
      <c r="AD41" s="153">
        <f t="shared" ref="AD41:AM41" si="61">AC41*(1+AD42)</f>
        <v>19.3125</v>
      </c>
      <c r="AE41" s="153">
        <f t="shared" si="61"/>
        <v>19.3125</v>
      </c>
      <c r="AF41" s="153">
        <f t="shared" si="61"/>
        <v>19.3125</v>
      </c>
      <c r="AG41" s="153">
        <f t="shared" si="61"/>
        <v>19.3125</v>
      </c>
      <c r="AH41" s="153">
        <f t="shared" si="61"/>
        <v>19.891874999999999</v>
      </c>
      <c r="AI41" s="153">
        <f t="shared" si="61"/>
        <v>19.891874999999999</v>
      </c>
      <c r="AJ41" s="153">
        <f t="shared" si="61"/>
        <v>19.891874999999999</v>
      </c>
      <c r="AK41" s="153">
        <f t="shared" si="61"/>
        <v>19.891874999999999</v>
      </c>
      <c r="AL41" s="153">
        <f t="shared" si="61"/>
        <v>19.891874999999999</v>
      </c>
      <c r="AM41" s="153">
        <f t="shared" si="61"/>
        <v>19.891874999999999</v>
      </c>
      <c r="AW41" s="154">
        <f>AM41*(1+AW42)</f>
        <v>19.891874999999999</v>
      </c>
      <c r="AX41" s="153">
        <f>AW41*(1+AX42)</f>
        <v>19.891874999999999</v>
      </c>
      <c r="AY41" s="153">
        <f t="shared" ref="AY41:BH41" si="62">AX41*(1+AY42)</f>
        <v>19.891874999999999</v>
      </c>
      <c r="AZ41" s="153">
        <f t="shared" si="62"/>
        <v>19.891874999999999</v>
      </c>
      <c r="BA41" s="153">
        <f t="shared" si="62"/>
        <v>19.891874999999999</v>
      </c>
      <c r="BB41" s="153">
        <f t="shared" si="62"/>
        <v>19.891874999999999</v>
      </c>
      <c r="BC41" s="153">
        <f t="shared" si="62"/>
        <v>20.488631250000001</v>
      </c>
      <c r="BD41" s="153">
        <f t="shared" si="62"/>
        <v>20.488631250000001</v>
      </c>
      <c r="BE41" s="153">
        <f t="shared" si="62"/>
        <v>20.488631250000001</v>
      </c>
      <c r="BF41" s="153">
        <f t="shared" si="62"/>
        <v>20.488631250000001</v>
      </c>
      <c r="BG41" s="153">
        <f t="shared" si="62"/>
        <v>20.488631250000001</v>
      </c>
      <c r="BH41" s="153">
        <f t="shared" si="62"/>
        <v>20.488631250000001</v>
      </c>
    </row>
    <row r="42" spans="2:67" ht="18" customHeight="1" x14ac:dyDescent="0.25">
      <c r="B42" s="113"/>
      <c r="C42" s="113"/>
      <c r="D42" s="113"/>
      <c r="E42" s="118" t="s">
        <v>6</v>
      </c>
      <c r="H42" s="133">
        <v>0</v>
      </c>
      <c r="I42" s="133">
        <v>0</v>
      </c>
      <c r="J42" s="133">
        <v>0</v>
      </c>
      <c r="K42" s="133">
        <v>0</v>
      </c>
      <c r="L42" s="133">
        <v>0</v>
      </c>
      <c r="M42" s="133">
        <v>0.03</v>
      </c>
      <c r="N42" s="133">
        <v>0</v>
      </c>
      <c r="O42" s="133">
        <v>0</v>
      </c>
      <c r="P42" s="133">
        <v>0</v>
      </c>
      <c r="Q42" s="133">
        <v>0</v>
      </c>
      <c r="R42" s="133">
        <v>0</v>
      </c>
      <c r="AB42" s="133">
        <v>0</v>
      </c>
      <c r="AC42" s="133">
        <v>0</v>
      </c>
      <c r="AD42" s="133">
        <v>0</v>
      </c>
      <c r="AE42" s="133">
        <v>0</v>
      </c>
      <c r="AF42" s="133">
        <v>0</v>
      </c>
      <c r="AG42" s="133">
        <v>0</v>
      </c>
      <c r="AH42" s="133">
        <v>0.03</v>
      </c>
      <c r="AI42" s="133">
        <v>0</v>
      </c>
      <c r="AJ42" s="133">
        <v>0</v>
      </c>
      <c r="AK42" s="133">
        <v>0</v>
      </c>
      <c r="AL42" s="133">
        <v>0</v>
      </c>
      <c r="AM42" s="133">
        <v>0</v>
      </c>
      <c r="AW42" s="133">
        <v>0</v>
      </c>
      <c r="AX42" s="133">
        <v>0</v>
      </c>
      <c r="AY42" s="133">
        <v>0</v>
      </c>
      <c r="AZ42" s="133">
        <v>0</v>
      </c>
      <c r="BA42" s="133">
        <v>0</v>
      </c>
      <c r="BB42" s="133">
        <v>0</v>
      </c>
      <c r="BC42" s="133">
        <v>0.03</v>
      </c>
      <c r="BD42" s="133">
        <v>0</v>
      </c>
      <c r="BE42" s="133">
        <v>0</v>
      </c>
      <c r="BF42" s="133">
        <v>0</v>
      </c>
      <c r="BG42" s="133">
        <v>0</v>
      </c>
      <c r="BH42" s="133">
        <v>0</v>
      </c>
    </row>
    <row r="43" spans="2:67" ht="18" customHeight="1" x14ac:dyDescent="0.25">
      <c r="B43" s="113"/>
      <c r="C43" s="113"/>
      <c r="D43" s="113"/>
      <c r="E43" s="113"/>
    </row>
    <row r="44" spans="2:67" ht="18" customHeight="1" x14ac:dyDescent="0.25">
      <c r="B44" s="113"/>
      <c r="C44" s="113"/>
      <c r="D44" s="113" t="s">
        <v>42</v>
      </c>
      <c r="E44" s="113"/>
      <c r="G44" s="155">
        <v>0.4</v>
      </c>
      <c r="H44" s="155">
        <v>0.4</v>
      </c>
      <c r="I44" s="155">
        <v>0.4</v>
      </c>
      <c r="J44" s="155">
        <v>0.4</v>
      </c>
      <c r="K44" s="155">
        <v>0.4</v>
      </c>
      <c r="L44" s="155">
        <v>0.4</v>
      </c>
      <c r="M44" s="155">
        <v>0.4</v>
      </c>
      <c r="N44" s="155">
        <v>0.4</v>
      </c>
      <c r="O44" s="155">
        <v>0.4</v>
      </c>
      <c r="P44" s="155">
        <v>0.4</v>
      </c>
      <c r="Q44" s="155">
        <v>0.4</v>
      </c>
      <c r="R44" s="155">
        <v>0.4</v>
      </c>
      <c r="AB44" s="155">
        <v>0.4</v>
      </c>
      <c r="AC44" s="155">
        <v>0.4</v>
      </c>
      <c r="AD44" s="155">
        <v>0.4</v>
      </c>
      <c r="AE44" s="155">
        <v>0.4</v>
      </c>
      <c r="AF44" s="155">
        <v>0.4</v>
      </c>
      <c r="AG44" s="155">
        <v>0.4</v>
      </c>
      <c r="AH44" s="155">
        <v>0.4</v>
      </c>
      <c r="AI44" s="155">
        <v>0.4</v>
      </c>
      <c r="AJ44" s="155">
        <v>0.4</v>
      </c>
      <c r="AK44" s="155">
        <v>0.4</v>
      </c>
      <c r="AL44" s="155">
        <v>0.4</v>
      </c>
      <c r="AM44" s="155">
        <v>0.4</v>
      </c>
      <c r="AW44" s="155">
        <v>0.4</v>
      </c>
      <c r="AX44" s="155">
        <v>0.4</v>
      </c>
      <c r="AY44" s="155">
        <v>0.4</v>
      </c>
      <c r="AZ44" s="155">
        <v>0.4</v>
      </c>
      <c r="BA44" s="155">
        <v>0.4</v>
      </c>
      <c r="BB44" s="155">
        <v>0.4</v>
      </c>
      <c r="BC44" s="155">
        <v>0.4</v>
      </c>
      <c r="BD44" s="155">
        <v>0.4</v>
      </c>
      <c r="BE44" s="155">
        <v>0.4</v>
      </c>
      <c r="BF44" s="155">
        <v>0.4</v>
      </c>
      <c r="BG44" s="155">
        <v>0.4</v>
      </c>
      <c r="BH44" s="155">
        <v>0.4</v>
      </c>
    </row>
    <row r="45" spans="2:67" ht="18" customHeight="1" x14ac:dyDescent="0.25">
      <c r="B45" s="113"/>
      <c r="C45" s="113"/>
      <c r="D45" s="113" t="s">
        <v>44</v>
      </c>
      <c r="E45" s="113"/>
      <c r="G45" s="153">
        <f>G41*G44</f>
        <v>7.5</v>
      </c>
      <c r="H45" s="153">
        <f t="shared" ref="H45:R45" si="63">H41*H44</f>
        <v>7.5</v>
      </c>
      <c r="I45" s="153">
        <f t="shared" si="63"/>
        <v>7.5</v>
      </c>
      <c r="J45" s="153">
        <f t="shared" si="63"/>
        <v>7.5</v>
      </c>
      <c r="K45" s="153">
        <f t="shared" si="63"/>
        <v>7.5</v>
      </c>
      <c r="L45" s="153">
        <f t="shared" si="63"/>
        <v>7.5</v>
      </c>
      <c r="M45" s="153">
        <f t="shared" si="63"/>
        <v>7.7250000000000005</v>
      </c>
      <c r="N45" s="153">
        <f t="shared" si="63"/>
        <v>7.7250000000000005</v>
      </c>
      <c r="O45" s="153">
        <f t="shared" si="63"/>
        <v>7.7250000000000005</v>
      </c>
      <c r="P45" s="153">
        <f t="shared" si="63"/>
        <v>7.7250000000000005</v>
      </c>
      <c r="Q45" s="153">
        <f t="shared" si="63"/>
        <v>7.7250000000000005</v>
      </c>
      <c r="R45" s="153">
        <f t="shared" si="63"/>
        <v>7.7250000000000005</v>
      </c>
      <c r="AB45" s="153">
        <f>AB41*AB44</f>
        <v>7.7250000000000005</v>
      </c>
      <c r="AC45" s="153">
        <f t="shared" ref="AC45:AM45" si="64">AC41*AC44</f>
        <v>7.7250000000000005</v>
      </c>
      <c r="AD45" s="153">
        <f t="shared" si="64"/>
        <v>7.7250000000000005</v>
      </c>
      <c r="AE45" s="153">
        <f t="shared" si="64"/>
        <v>7.7250000000000005</v>
      </c>
      <c r="AF45" s="153">
        <f t="shared" si="64"/>
        <v>7.7250000000000005</v>
      </c>
      <c r="AG45" s="153">
        <f t="shared" si="64"/>
        <v>7.7250000000000005</v>
      </c>
      <c r="AH45" s="153">
        <f t="shared" si="64"/>
        <v>7.9567499999999995</v>
      </c>
      <c r="AI45" s="153">
        <f t="shared" si="64"/>
        <v>7.9567499999999995</v>
      </c>
      <c r="AJ45" s="153">
        <f t="shared" si="64"/>
        <v>7.9567499999999995</v>
      </c>
      <c r="AK45" s="153">
        <f t="shared" si="64"/>
        <v>7.9567499999999995</v>
      </c>
      <c r="AL45" s="153">
        <f t="shared" si="64"/>
        <v>7.9567499999999995</v>
      </c>
      <c r="AM45" s="153">
        <f t="shared" si="64"/>
        <v>7.9567499999999995</v>
      </c>
      <c r="AW45" s="153">
        <f>AW41*AW44</f>
        <v>7.9567499999999995</v>
      </c>
      <c r="AX45" s="153">
        <f t="shared" ref="AX45:BH45" si="65">AX41*AX44</f>
        <v>7.9567499999999995</v>
      </c>
      <c r="AY45" s="153">
        <f t="shared" si="65"/>
        <v>7.9567499999999995</v>
      </c>
      <c r="AZ45" s="153">
        <f t="shared" si="65"/>
        <v>7.9567499999999995</v>
      </c>
      <c r="BA45" s="153">
        <f t="shared" si="65"/>
        <v>7.9567499999999995</v>
      </c>
      <c r="BB45" s="153">
        <f t="shared" si="65"/>
        <v>7.9567499999999995</v>
      </c>
      <c r="BC45" s="153">
        <f t="shared" si="65"/>
        <v>8.1954525</v>
      </c>
      <c r="BD45" s="153">
        <f t="shared" si="65"/>
        <v>8.1954525</v>
      </c>
      <c r="BE45" s="153">
        <f t="shared" si="65"/>
        <v>8.1954525</v>
      </c>
      <c r="BF45" s="153">
        <f t="shared" si="65"/>
        <v>8.1954525</v>
      </c>
      <c r="BG45" s="153">
        <f t="shared" si="65"/>
        <v>8.1954525</v>
      </c>
      <c r="BH45" s="153">
        <f t="shared" si="65"/>
        <v>8.1954525</v>
      </c>
    </row>
    <row r="46" spans="2:67" ht="18" customHeight="1" x14ac:dyDescent="0.25">
      <c r="B46" s="113"/>
      <c r="C46" s="113"/>
      <c r="D46" s="113"/>
      <c r="E46" s="113"/>
    </row>
    <row r="47" spans="2:67" ht="18" customHeight="1" x14ac:dyDescent="0.25">
      <c r="B47" s="113"/>
      <c r="C47" s="113"/>
      <c r="D47" s="113" t="s">
        <v>45</v>
      </c>
      <c r="E47" s="113"/>
      <c r="G47" s="155">
        <v>0.3</v>
      </c>
      <c r="H47" s="155">
        <v>0.3</v>
      </c>
      <c r="I47" s="155">
        <v>0.3</v>
      </c>
      <c r="J47" s="155">
        <v>0.3</v>
      </c>
      <c r="K47" s="155">
        <v>0.3</v>
      </c>
      <c r="L47" s="155">
        <v>0.3</v>
      </c>
      <c r="M47" s="155">
        <v>0.3</v>
      </c>
      <c r="N47" s="155">
        <v>0.3</v>
      </c>
      <c r="O47" s="155">
        <v>0.3</v>
      </c>
      <c r="P47" s="155">
        <v>0.3</v>
      </c>
      <c r="Q47" s="155">
        <v>0.3</v>
      </c>
      <c r="R47" s="155">
        <v>0.3</v>
      </c>
      <c r="AB47" s="155">
        <v>0.3</v>
      </c>
      <c r="AC47" s="155">
        <v>0.3</v>
      </c>
      <c r="AD47" s="155">
        <v>0.3</v>
      </c>
      <c r="AE47" s="155">
        <v>0.3</v>
      </c>
      <c r="AF47" s="155">
        <v>0.3</v>
      </c>
      <c r="AG47" s="155">
        <v>0.3</v>
      </c>
      <c r="AH47" s="155">
        <v>0.3</v>
      </c>
      <c r="AI47" s="155">
        <v>0.3</v>
      </c>
      <c r="AJ47" s="155">
        <v>0.3</v>
      </c>
      <c r="AK47" s="155">
        <v>0.3</v>
      </c>
      <c r="AL47" s="155">
        <v>0.3</v>
      </c>
      <c r="AM47" s="155">
        <v>0.3</v>
      </c>
      <c r="AW47" s="155">
        <v>0.3</v>
      </c>
      <c r="AX47" s="155">
        <v>0.3</v>
      </c>
      <c r="AY47" s="155">
        <v>0.3</v>
      </c>
      <c r="AZ47" s="155">
        <v>0.3</v>
      </c>
      <c r="BA47" s="155">
        <v>0.3</v>
      </c>
      <c r="BB47" s="155">
        <v>0.3</v>
      </c>
      <c r="BC47" s="155">
        <v>0.3</v>
      </c>
      <c r="BD47" s="155">
        <v>0.3</v>
      </c>
      <c r="BE47" s="155">
        <v>0.3</v>
      </c>
      <c r="BF47" s="155">
        <v>0.3</v>
      </c>
      <c r="BG47" s="155">
        <v>0.3</v>
      </c>
      <c r="BH47" s="155">
        <v>0.3</v>
      </c>
    </row>
    <row r="48" spans="2:67" ht="18" customHeight="1" x14ac:dyDescent="0.25">
      <c r="B48" s="113"/>
      <c r="C48" s="113"/>
      <c r="D48" s="113" t="s">
        <v>46</v>
      </c>
      <c r="E48" s="113"/>
      <c r="G48" s="153">
        <f>G41*G47</f>
        <v>5.625</v>
      </c>
      <c r="H48" s="153">
        <f t="shared" ref="H48:R48" si="66">H41*H47</f>
        <v>5.625</v>
      </c>
      <c r="I48" s="153">
        <f t="shared" si="66"/>
        <v>5.625</v>
      </c>
      <c r="J48" s="153">
        <f t="shared" si="66"/>
        <v>5.625</v>
      </c>
      <c r="K48" s="153">
        <f t="shared" si="66"/>
        <v>5.625</v>
      </c>
      <c r="L48" s="153">
        <f t="shared" si="66"/>
        <v>5.625</v>
      </c>
      <c r="M48" s="153">
        <f t="shared" si="66"/>
        <v>5.7937500000000002</v>
      </c>
      <c r="N48" s="153">
        <f t="shared" si="66"/>
        <v>5.7937500000000002</v>
      </c>
      <c r="O48" s="153">
        <f t="shared" si="66"/>
        <v>5.7937500000000002</v>
      </c>
      <c r="P48" s="153">
        <f t="shared" si="66"/>
        <v>5.7937500000000002</v>
      </c>
      <c r="Q48" s="153">
        <f t="shared" si="66"/>
        <v>5.7937500000000002</v>
      </c>
      <c r="R48" s="153">
        <f t="shared" si="66"/>
        <v>5.7937500000000002</v>
      </c>
      <c r="AB48" s="153">
        <f>AB41*AB47</f>
        <v>5.7937500000000002</v>
      </c>
      <c r="AC48" s="153">
        <f t="shared" ref="AC48:AM48" si="67">AC41*AC47</f>
        <v>5.7937500000000002</v>
      </c>
      <c r="AD48" s="153">
        <f t="shared" si="67"/>
        <v>5.7937500000000002</v>
      </c>
      <c r="AE48" s="153">
        <f t="shared" si="67"/>
        <v>5.7937500000000002</v>
      </c>
      <c r="AF48" s="153">
        <f t="shared" si="67"/>
        <v>5.7937500000000002</v>
      </c>
      <c r="AG48" s="153">
        <f t="shared" si="67"/>
        <v>5.7937500000000002</v>
      </c>
      <c r="AH48" s="153">
        <f t="shared" si="67"/>
        <v>5.9675624999999997</v>
      </c>
      <c r="AI48" s="153">
        <f t="shared" si="67"/>
        <v>5.9675624999999997</v>
      </c>
      <c r="AJ48" s="153">
        <f t="shared" si="67"/>
        <v>5.9675624999999997</v>
      </c>
      <c r="AK48" s="153">
        <f t="shared" si="67"/>
        <v>5.9675624999999997</v>
      </c>
      <c r="AL48" s="153">
        <f t="shared" si="67"/>
        <v>5.9675624999999997</v>
      </c>
      <c r="AM48" s="153">
        <f t="shared" si="67"/>
        <v>5.9675624999999997</v>
      </c>
      <c r="AW48" s="153">
        <f>AW41*AW47</f>
        <v>5.9675624999999997</v>
      </c>
      <c r="AX48" s="153">
        <f t="shared" ref="AX48:BH48" si="68">AX41*AX47</f>
        <v>5.9675624999999997</v>
      </c>
      <c r="AY48" s="153">
        <f t="shared" si="68"/>
        <v>5.9675624999999997</v>
      </c>
      <c r="AZ48" s="153">
        <f t="shared" si="68"/>
        <v>5.9675624999999997</v>
      </c>
      <c r="BA48" s="153">
        <f t="shared" si="68"/>
        <v>5.9675624999999997</v>
      </c>
      <c r="BB48" s="153">
        <f t="shared" si="68"/>
        <v>5.9675624999999997</v>
      </c>
      <c r="BC48" s="153">
        <f t="shared" si="68"/>
        <v>6.1465893750000005</v>
      </c>
      <c r="BD48" s="153">
        <f t="shared" si="68"/>
        <v>6.1465893750000005</v>
      </c>
      <c r="BE48" s="153">
        <f t="shared" si="68"/>
        <v>6.1465893750000005</v>
      </c>
      <c r="BF48" s="153">
        <f t="shared" si="68"/>
        <v>6.1465893750000005</v>
      </c>
      <c r="BG48" s="153">
        <f t="shared" si="68"/>
        <v>6.1465893750000005</v>
      </c>
      <c r="BH48" s="153">
        <f t="shared" si="68"/>
        <v>6.1465893750000005</v>
      </c>
    </row>
    <row r="49" spans="2:67" ht="18" customHeight="1" x14ac:dyDescent="0.25">
      <c r="B49" s="113"/>
      <c r="C49" s="113"/>
      <c r="D49" s="113"/>
      <c r="E49" s="113"/>
    </row>
    <row r="50" spans="2:67" ht="18" customHeight="1" x14ac:dyDescent="0.25">
      <c r="B50" s="113"/>
      <c r="C50" s="113"/>
      <c r="D50" s="113" t="s">
        <v>47</v>
      </c>
      <c r="E50" s="113"/>
      <c r="G50" s="152">
        <v>15</v>
      </c>
      <c r="H50" s="152">
        <v>15</v>
      </c>
      <c r="I50" s="152">
        <v>15</v>
      </c>
      <c r="J50" s="152">
        <v>15</v>
      </c>
      <c r="K50" s="152">
        <v>15</v>
      </c>
      <c r="L50" s="152">
        <v>15</v>
      </c>
      <c r="M50" s="152">
        <v>15</v>
      </c>
      <c r="N50" s="152">
        <v>15</v>
      </c>
      <c r="O50" s="152">
        <v>15</v>
      </c>
      <c r="P50" s="152">
        <v>15</v>
      </c>
      <c r="Q50" s="152">
        <v>15</v>
      </c>
      <c r="R50" s="152">
        <v>15</v>
      </c>
      <c r="AB50" s="152">
        <v>15</v>
      </c>
      <c r="AC50" s="152">
        <v>15</v>
      </c>
      <c r="AD50" s="152">
        <v>15</v>
      </c>
      <c r="AE50" s="152">
        <v>15</v>
      </c>
      <c r="AF50" s="152">
        <v>15</v>
      </c>
      <c r="AG50" s="152">
        <v>15</v>
      </c>
      <c r="AH50" s="152">
        <v>15</v>
      </c>
      <c r="AI50" s="152">
        <v>15</v>
      </c>
      <c r="AJ50" s="152">
        <v>15</v>
      </c>
      <c r="AK50" s="152">
        <v>15</v>
      </c>
      <c r="AL50" s="152">
        <v>15</v>
      </c>
      <c r="AM50" s="152">
        <v>15</v>
      </c>
      <c r="AW50" s="152">
        <v>15</v>
      </c>
      <c r="AX50" s="152">
        <v>15</v>
      </c>
      <c r="AY50" s="152">
        <v>15</v>
      </c>
      <c r="AZ50" s="152">
        <v>15</v>
      </c>
      <c r="BA50" s="152">
        <v>15</v>
      </c>
      <c r="BB50" s="152">
        <v>15</v>
      </c>
      <c r="BC50" s="152">
        <v>15</v>
      </c>
      <c r="BD50" s="152">
        <v>15</v>
      </c>
      <c r="BE50" s="152">
        <v>15</v>
      </c>
      <c r="BF50" s="152">
        <v>15</v>
      </c>
      <c r="BG50" s="152">
        <v>15</v>
      </c>
      <c r="BH50" s="152">
        <v>15</v>
      </c>
    </row>
    <row r="51" spans="2:67" ht="18" customHeight="1" x14ac:dyDescent="0.25">
      <c r="B51" s="113"/>
      <c r="C51" s="113"/>
      <c r="D51" s="113"/>
      <c r="E51" s="113"/>
    </row>
    <row r="52" spans="2:67" ht="18" customHeight="1" x14ac:dyDescent="0.25">
      <c r="B52" s="113"/>
      <c r="C52" s="113"/>
      <c r="D52" s="113" t="s">
        <v>48</v>
      </c>
      <c r="E52" s="113"/>
      <c r="G52" s="153">
        <f>SUM(G41,G45,G48,G50)</f>
        <v>46.875</v>
      </c>
      <c r="H52" s="153">
        <f t="shared" ref="H52:R52" si="69">SUM(H41,H45,H48,H50)</f>
        <v>46.875</v>
      </c>
      <c r="I52" s="153">
        <f t="shared" si="69"/>
        <v>46.875</v>
      </c>
      <c r="J52" s="153">
        <f t="shared" si="69"/>
        <v>46.875</v>
      </c>
      <c r="K52" s="153">
        <f t="shared" si="69"/>
        <v>46.875</v>
      </c>
      <c r="L52" s="153">
        <f t="shared" si="69"/>
        <v>46.875</v>
      </c>
      <c r="M52" s="153">
        <f t="shared" si="69"/>
        <v>47.831250000000004</v>
      </c>
      <c r="N52" s="153">
        <f t="shared" si="69"/>
        <v>47.831250000000004</v>
      </c>
      <c r="O52" s="153">
        <f t="shared" si="69"/>
        <v>47.831250000000004</v>
      </c>
      <c r="P52" s="153">
        <f t="shared" si="69"/>
        <v>47.831250000000004</v>
      </c>
      <c r="Q52" s="153">
        <f t="shared" si="69"/>
        <v>47.831250000000004</v>
      </c>
      <c r="R52" s="153">
        <f t="shared" si="69"/>
        <v>47.831250000000004</v>
      </c>
      <c r="AB52" s="153">
        <f>SUM(AB41,AB45,AB48,AB50)</f>
        <v>47.831250000000004</v>
      </c>
      <c r="AC52" s="153">
        <f t="shared" ref="AC52:AM52" si="70">SUM(AC41,AC45,AC48,AC50)</f>
        <v>47.831250000000004</v>
      </c>
      <c r="AD52" s="153">
        <f t="shared" si="70"/>
        <v>47.831250000000004</v>
      </c>
      <c r="AE52" s="153">
        <f t="shared" si="70"/>
        <v>47.831250000000004</v>
      </c>
      <c r="AF52" s="153">
        <f t="shared" si="70"/>
        <v>47.831250000000004</v>
      </c>
      <c r="AG52" s="153">
        <f t="shared" si="70"/>
        <v>47.831250000000004</v>
      </c>
      <c r="AH52" s="153">
        <f t="shared" si="70"/>
        <v>48.816187499999998</v>
      </c>
      <c r="AI52" s="153">
        <f t="shared" si="70"/>
        <v>48.816187499999998</v>
      </c>
      <c r="AJ52" s="153">
        <f t="shared" si="70"/>
        <v>48.816187499999998</v>
      </c>
      <c r="AK52" s="153">
        <f t="shared" si="70"/>
        <v>48.816187499999998</v>
      </c>
      <c r="AL52" s="153">
        <f t="shared" si="70"/>
        <v>48.816187499999998</v>
      </c>
      <c r="AM52" s="153">
        <f t="shared" si="70"/>
        <v>48.816187499999998</v>
      </c>
      <c r="AW52" s="153">
        <f>SUM(AW41,AW45,AW48,AW50)</f>
        <v>48.816187499999998</v>
      </c>
      <c r="AX52" s="153">
        <f t="shared" ref="AX52:BH52" si="71">SUM(AX41,AX45,AX48,AX50)</f>
        <v>48.816187499999998</v>
      </c>
      <c r="AY52" s="153">
        <f t="shared" si="71"/>
        <v>48.816187499999998</v>
      </c>
      <c r="AZ52" s="153">
        <f t="shared" si="71"/>
        <v>48.816187499999998</v>
      </c>
      <c r="BA52" s="153">
        <f t="shared" si="71"/>
        <v>48.816187499999998</v>
      </c>
      <c r="BB52" s="153">
        <f t="shared" si="71"/>
        <v>48.816187499999998</v>
      </c>
      <c r="BC52" s="153">
        <f t="shared" si="71"/>
        <v>49.830673124999997</v>
      </c>
      <c r="BD52" s="153">
        <f t="shared" si="71"/>
        <v>49.830673124999997</v>
      </c>
      <c r="BE52" s="153">
        <f t="shared" si="71"/>
        <v>49.830673124999997</v>
      </c>
      <c r="BF52" s="153">
        <f t="shared" si="71"/>
        <v>49.830673124999997</v>
      </c>
      <c r="BG52" s="153">
        <f t="shared" si="71"/>
        <v>49.830673124999997</v>
      </c>
      <c r="BH52" s="153">
        <f t="shared" si="71"/>
        <v>49.830673124999997</v>
      </c>
    </row>
    <row r="53" spans="2:67" ht="18" customHeight="1" x14ac:dyDescent="0.25">
      <c r="B53" s="113"/>
      <c r="C53" s="113"/>
      <c r="D53" s="113" t="s">
        <v>49</v>
      </c>
      <c r="E53" s="113"/>
      <c r="G53" s="153">
        <f>G39*G52</f>
        <v>46.875</v>
      </c>
      <c r="H53" s="153">
        <f t="shared" ref="H53:R53" si="72">H39*H52</f>
        <v>46.875</v>
      </c>
      <c r="I53" s="153">
        <f t="shared" si="72"/>
        <v>46.875</v>
      </c>
      <c r="J53" s="153">
        <f t="shared" si="72"/>
        <v>46.875</v>
      </c>
      <c r="K53" s="153">
        <f t="shared" si="72"/>
        <v>46.875</v>
      </c>
      <c r="L53" s="153">
        <f t="shared" si="72"/>
        <v>46.875</v>
      </c>
      <c r="M53" s="153">
        <f t="shared" si="72"/>
        <v>47.831250000000004</v>
      </c>
      <c r="N53" s="153">
        <f t="shared" si="72"/>
        <v>47.831250000000004</v>
      </c>
      <c r="O53" s="153">
        <f t="shared" si="72"/>
        <v>47.831250000000004</v>
      </c>
      <c r="P53" s="153">
        <f t="shared" si="72"/>
        <v>47.831250000000004</v>
      </c>
      <c r="Q53" s="153">
        <f t="shared" si="72"/>
        <v>47.831250000000004</v>
      </c>
      <c r="R53" s="153">
        <f t="shared" si="72"/>
        <v>47.831250000000004</v>
      </c>
      <c r="T53" s="156"/>
      <c r="U53" s="156"/>
      <c r="V53" s="156"/>
      <c r="W53" s="156"/>
      <c r="X53" s="156"/>
      <c r="Y53" s="156"/>
      <c r="AB53" s="153">
        <f>AB39*AB52</f>
        <v>47.831250000000004</v>
      </c>
      <c r="AC53" s="153">
        <f t="shared" ref="AC53:AM53" si="73">AC39*AC52</f>
        <v>47.831250000000004</v>
      </c>
      <c r="AD53" s="153">
        <f t="shared" si="73"/>
        <v>47.831250000000004</v>
      </c>
      <c r="AE53" s="153">
        <f t="shared" si="73"/>
        <v>47.831250000000004</v>
      </c>
      <c r="AF53" s="153">
        <f t="shared" si="73"/>
        <v>47.831250000000004</v>
      </c>
      <c r="AG53" s="153">
        <f t="shared" si="73"/>
        <v>47.831250000000004</v>
      </c>
      <c r="AH53" s="153">
        <f t="shared" si="73"/>
        <v>48.816187499999998</v>
      </c>
      <c r="AI53" s="153">
        <f t="shared" si="73"/>
        <v>48.816187499999998</v>
      </c>
      <c r="AJ53" s="153">
        <f t="shared" si="73"/>
        <v>48.816187499999998</v>
      </c>
      <c r="AK53" s="153">
        <f t="shared" si="73"/>
        <v>48.816187499999998</v>
      </c>
      <c r="AL53" s="153">
        <f t="shared" si="73"/>
        <v>48.816187499999998</v>
      </c>
      <c r="AM53" s="153">
        <f t="shared" si="73"/>
        <v>48.816187499999998</v>
      </c>
      <c r="AO53" s="156"/>
      <c r="AP53" s="156"/>
      <c r="AQ53" s="156"/>
      <c r="AR53" s="156"/>
      <c r="AS53" s="156"/>
      <c r="AT53" s="156"/>
      <c r="AW53" s="153">
        <f>AW39*AW52</f>
        <v>48.816187499999998</v>
      </c>
      <c r="AX53" s="153">
        <f t="shared" ref="AX53:BH53" si="74">AX39*AX52</f>
        <v>48.816187499999998</v>
      </c>
      <c r="AY53" s="153">
        <f t="shared" si="74"/>
        <v>48.816187499999998</v>
      </c>
      <c r="AZ53" s="153">
        <f t="shared" si="74"/>
        <v>48.816187499999998</v>
      </c>
      <c r="BA53" s="153">
        <f t="shared" si="74"/>
        <v>48.816187499999998</v>
      </c>
      <c r="BB53" s="153">
        <f t="shared" si="74"/>
        <v>48.816187499999998</v>
      </c>
      <c r="BC53" s="153">
        <f t="shared" si="74"/>
        <v>49.830673124999997</v>
      </c>
      <c r="BD53" s="153">
        <f t="shared" si="74"/>
        <v>49.830673124999997</v>
      </c>
      <c r="BE53" s="153">
        <f t="shared" si="74"/>
        <v>49.830673124999997</v>
      </c>
      <c r="BF53" s="153">
        <f t="shared" si="74"/>
        <v>49.830673124999997</v>
      </c>
      <c r="BG53" s="153">
        <f t="shared" si="74"/>
        <v>49.830673124999997</v>
      </c>
      <c r="BH53" s="153">
        <f t="shared" si="74"/>
        <v>49.830673124999997</v>
      </c>
      <c r="BJ53" s="156"/>
      <c r="BK53" s="156"/>
      <c r="BL53" s="156"/>
      <c r="BM53" s="156"/>
      <c r="BN53" s="156"/>
      <c r="BO53" s="156"/>
    </row>
    <row r="54" spans="2:67" ht="18" customHeight="1" x14ac:dyDescent="0.25">
      <c r="B54" s="113"/>
      <c r="C54" s="113"/>
      <c r="D54" s="113"/>
      <c r="E54" s="113"/>
    </row>
    <row r="55" spans="2:67" ht="18" customHeight="1" x14ac:dyDescent="0.25">
      <c r="B55" s="113"/>
      <c r="C55" s="113" t="s">
        <v>74</v>
      </c>
      <c r="D55" s="113"/>
      <c r="E55" s="113"/>
    </row>
    <row r="56" spans="2:67" ht="18" customHeight="1" x14ac:dyDescent="0.25">
      <c r="B56" s="113"/>
      <c r="C56" s="113"/>
      <c r="D56" s="113" t="s">
        <v>41</v>
      </c>
      <c r="E56" s="113"/>
      <c r="G56" s="119">
        <v>4</v>
      </c>
      <c r="H56" s="119">
        <v>4</v>
      </c>
      <c r="I56" s="119">
        <v>4</v>
      </c>
      <c r="J56" s="119">
        <v>4</v>
      </c>
      <c r="K56" s="119">
        <v>4</v>
      </c>
      <c r="L56" s="119">
        <v>4</v>
      </c>
      <c r="M56" s="119">
        <v>4</v>
      </c>
      <c r="N56" s="119">
        <v>4</v>
      </c>
      <c r="O56" s="119">
        <v>4</v>
      </c>
      <c r="P56" s="119">
        <v>4</v>
      </c>
      <c r="Q56" s="119">
        <v>4</v>
      </c>
      <c r="R56" s="119">
        <v>4</v>
      </c>
      <c r="AB56" s="119">
        <v>5</v>
      </c>
      <c r="AC56" s="119">
        <v>5</v>
      </c>
      <c r="AD56" s="119">
        <v>5</v>
      </c>
      <c r="AE56" s="119">
        <v>5</v>
      </c>
      <c r="AF56" s="119">
        <v>5</v>
      </c>
      <c r="AG56" s="119">
        <v>5</v>
      </c>
      <c r="AH56" s="119">
        <v>5</v>
      </c>
      <c r="AI56" s="119">
        <v>5</v>
      </c>
      <c r="AJ56" s="119">
        <v>5</v>
      </c>
      <c r="AK56" s="119">
        <v>5</v>
      </c>
      <c r="AL56" s="119">
        <v>5</v>
      </c>
      <c r="AM56" s="119">
        <v>5</v>
      </c>
      <c r="AW56" s="119">
        <v>6</v>
      </c>
      <c r="AX56" s="119">
        <v>6</v>
      </c>
      <c r="AY56" s="119">
        <v>6</v>
      </c>
      <c r="AZ56" s="119">
        <v>6</v>
      </c>
      <c r="BA56" s="119">
        <v>6</v>
      </c>
      <c r="BB56" s="119">
        <v>6</v>
      </c>
      <c r="BC56" s="119">
        <v>6</v>
      </c>
      <c r="BD56" s="119">
        <v>6</v>
      </c>
      <c r="BE56" s="119">
        <v>6</v>
      </c>
      <c r="BF56" s="119">
        <v>6</v>
      </c>
      <c r="BG56" s="119">
        <v>6</v>
      </c>
      <c r="BH56" s="119">
        <v>6</v>
      </c>
    </row>
    <row r="57" spans="2:67" ht="18" customHeight="1" x14ac:dyDescent="0.25">
      <c r="B57" s="113"/>
      <c r="C57" s="113"/>
      <c r="D57" s="113"/>
      <c r="E57" s="113"/>
    </row>
    <row r="58" spans="2:67" ht="18" customHeight="1" x14ac:dyDescent="0.25">
      <c r="B58" s="113"/>
      <c r="C58" s="113"/>
      <c r="D58" s="113" t="s">
        <v>43</v>
      </c>
      <c r="E58" s="113"/>
      <c r="G58" s="152">
        <v>12.5</v>
      </c>
      <c r="H58" s="153">
        <f>G58*(1+H59)</f>
        <v>12.5</v>
      </c>
      <c r="I58" s="153">
        <f t="shared" ref="I58:R58" si="75">H58*(1+I59)</f>
        <v>12.5</v>
      </c>
      <c r="J58" s="153">
        <f t="shared" si="75"/>
        <v>12.5</v>
      </c>
      <c r="K58" s="153">
        <f t="shared" si="75"/>
        <v>12.5</v>
      </c>
      <c r="L58" s="153">
        <f t="shared" si="75"/>
        <v>12.5</v>
      </c>
      <c r="M58" s="153">
        <f t="shared" si="75"/>
        <v>12.875</v>
      </c>
      <c r="N58" s="153">
        <f t="shared" si="75"/>
        <v>12.875</v>
      </c>
      <c r="O58" s="153">
        <f t="shared" si="75"/>
        <v>12.875</v>
      </c>
      <c r="P58" s="153">
        <f t="shared" si="75"/>
        <v>12.875</v>
      </c>
      <c r="Q58" s="153">
        <f t="shared" si="75"/>
        <v>12.875</v>
      </c>
      <c r="R58" s="153">
        <f t="shared" si="75"/>
        <v>12.875</v>
      </c>
      <c r="AB58" s="154">
        <f>R58*(1+AB59)</f>
        <v>12.875</v>
      </c>
      <c r="AC58" s="153">
        <f>AB58*(1+AC59)</f>
        <v>12.875</v>
      </c>
      <c r="AD58" s="153">
        <f t="shared" ref="AD58:AM58" si="76">AC58*(1+AD59)</f>
        <v>12.875</v>
      </c>
      <c r="AE58" s="153">
        <f t="shared" si="76"/>
        <v>12.875</v>
      </c>
      <c r="AF58" s="153">
        <f t="shared" si="76"/>
        <v>12.875</v>
      </c>
      <c r="AG58" s="153">
        <f t="shared" si="76"/>
        <v>12.875</v>
      </c>
      <c r="AH58" s="153">
        <f t="shared" si="76"/>
        <v>13.26125</v>
      </c>
      <c r="AI58" s="153">
        <f t="shared" si="76"/>
        <v>13.26125</v>
      </c>
      <c r="AJ58" s="153">
        <f t="shared" si="76"/>
        <v>13.26125</v>
      </c>
      <c r="AK58" s="153">
        <f t="shared" si="76"/>
        <v>13.26125</v>
      </c>
      <c r="AL58" s="153">
        <f t="shared" si="76"/>
        <v>13.26125</v>
      </c>
      <c r="AM58" s="153">
        <f t="shared" si="76"/>
        <v>13.26125</v>
      </c>
      <c r="AW58" s="154">
        <f>AM58*(1+AW59)</f>
        <v>13.26125</v>
      </c>
      <c r="AX58" s="153">
        <f>AW58*(1+AX59)</f>
        <v>13.26125</v>
      </c>
      <c r="AY58" s="153">
        <f t="shared" ref="AY58:BH58" si="77">AX58*(1+AY59)</f>
        <v>13.26125</v>
      </c>
      <c r="AZ58" s="153">
        <f t="shared" si="77"/>
        <v>13.26125</v>
      </c>
      <c r="BA58" s="153">
        <f t="shared" si="77"/>
        <v>13.26125</v>
      </c>
      <c r="BB58" s="153">
        <f t="shared" si="77"/>
        <v>13.26125</v>
      </c>
      <c r="BC58" s="153">
        <f t="shared" si="77"/>
        <v>13.6590875</v>
      </c>
      <c r="BD58" s="153">
        <f t="shared" si="77"/>
        <v>13.6590875</v>
      </c>
      <c r="BE58" s="153">
        <f t="shared" si="77"/>
        <v>13.6590875</v>
      </c>
      <c r="BF58" s="153">
        <f t="shared" si="77"/>
        <v>13.6590875</v>
      </c>
      <c r="BG58" s="153">
        <f t="shared" si="77"/>
        <v>13.6590875</v>
      </c>
      <c r="BH58" s="153">
        <f t="shared" si="77"/>
        <v>13.6590875</v>
      </c>
    </row>
    <row r="59" spans="2:67" ht="18" customHeight="1" x14ac:dyDescent="0.25">
      <c r="B59" s="113"/>
      <c r="C59" s="113"/>
      <c r="D59" s="113"/>
      <c r="E59" s="118" t="s">
        <v>6</v>
      </c>
      <c r="H59" s="133">
        <v>0</v>
      </c>
      <c r="I59" s="133">
        <v>0</v>
      </c>
      <c r="J59" s="133">
        <v>0</v>
      </c>
      <c r="K59" s="133">
        <v>0</v>
      </c>
      <c r="L59" s="133">
        <v>0</v>
      </c>
      <c r="M59" s="133">
        <v>0.03</v>
      </c>
      <c r="N59" s="133">
        <v>0</v>
      </c>
      <c r="O59" s="133">
        <v>0</v>
      </c>
      <c r="P59" s="133">
        <v>0</v>
      </c>
      <c r="Q59" s="133">
        <v>0</v>
      </c>
      <c r="R59" s="133">
        <v>0</v>
      </c>
      <c r="AB59" s="133">
        <v>0</v>
      </c>
      <c r="AC59" s="133">
        <v>0</v>
      </c>
      <c r="AD59" s="133">
        <v>0</v>
      </c>
      <c r="AE59" s="133">
        <v>0</v>
      </c>
      <c r="AF59" s="133">
        <v>0</v>
      </c>
      <c r="AG59" s="133">
        <v>0</v>
      </c>
      <c r="AH59" s="133">
        <v>0.03</v>
      </c>
      <c r="AI59" s="133">
        <v>0</v>
      </c>
      <c r="AJ59" s="133">
        <v>0</v>
      </c>
      <c r="AK59" s="133">
        <v>0</v>
      </c>
      <c r="AL59" s="133">
        <v>0</v>
      </c>
      <c r="AM59" s="133">
        <v>0</v>
      </c>
      <c r="AW59" s="133">
        <v>0</v>
      </c>
      <c r="AX59" s="133">
        <v>0</v>
      </c>
      <c r="AY59" s="133">
        <v>0</v>
      </c>
      <c r="AZ59" s="133">
        <v>0</v>
      </c>
      <c r="BA59" s="133">
        <v>0</v>
      </c>
      <c r="BB59" s="133">
        <v>0</v>
      </c>
      <c r="BC59" s="133">
        <v>0.03</v>
      </c>
      <c r="BD59" s="133">
        <v>0</v>
      </c>
      <c r="BE59" s="133">
        <v>0</v>
      </c>
      <c r="BF59" s="133">
        <v>0</v>
      </c>
      <c r="BG59" s="133">
        <v>0</v>
      </c>
      <c r="BH59" s="133">
        <v>0</v>
      </c>
    </row>
    <row r="60" spans="2:67" ht="18" customHeight="1" x14ac:dyDescent="0.25">
      <c r="B60" s="113"/>
      <c r="C60" s="113"/>
      <c r="D60" s="113"/>
      <c r="E60" s="113"/>
    </row>
    <row r="61" spans="2:67" ht="18" customHeight="1" x14ac:dyDescent="0.25">
      <c r="B61" s="113"/>
      <c r="C61" s="113"/>
      <c r="D61" s="113" t="s">
        <v>42</v>
      </c>
      <c r="E61" s="113"/>
      <c r="G61" s="155">
        <v>0.2</v>
      </c>
      <c r="H61" s="155">
        <v>0.2</v>
      </c>
      <c r="I61" s="155">
        <v>0.2</v>
      </c>
      <c r="J61" s="155">
        <v>0.2</v>
      </c>
      <c r="K61" s="155">
        <v>0.2</v>
      </c>
      <c r="L61" s="155">
        <v>0.2</v>
      </c>
      <c r="M61" s="155">
        <v>0.2</v>
      </c>
      <c r="N61" s="155">
        <v>0.2</v>
      </c>
      <c r="O61" s="155">
        <v>0.2</v>
      </c>
      <c r="P61" s="155">
        <v>0.2</v>
      </c>
      <c r="Q61" s="155">
        <v>0.2</v>
      </c>
      <c r="R61" s="155">
        <v>0.2</v>
      </c>
      <c r="AB61" s="155">
        <v>0.2</v>
      </c>
      <c r="AC61" s="155">
        <v>0.2</v>
      </c>
      <c r="AD61" s="155">
        <v>0.2</v>
      </c>
      <c r="AE61" s="155">
        <v>0.2</v>
      </c>
      <c r="AF61" s="155">
        <v>0.2</v>
      </c>
      <c r="AG61" s="155">
        <v>0.2</v>
      </c>
      <c r="AH61" s="155">
        <v>0.2</v>
      </c>
      <c r="AI61" s="155">
        <v>0.2</v>
      </c>
      <c r="AJ61" s="155">
        <v>0.2</v>
      </c>
      <c r="AK61" s="155">
        <v>0.2</v>
      </c>
      <c r="AL61" s="155">
        <v>0.2</v>
      </c>
      <c r="AM61" s="155">
        <v>0.2</v>
      </c>
      <c r="AW61" s="155">
        <v>0.2</v>
      </c>
      <c r="AX61" s="155">
        <v>0.2</v>
      </c>
      <c r="AY61" s="155">
        <v>0.2</v>
      </c>
      <c r="AZ61" s="155">
        <v>0.2</v>
      </c>
      <c r="BA61" s="155">
        <v>0.2</v>
      </c>
      <c r="BB61" s="155">
        <v>0.2</v>
      </c>
      <c r="BC61" s="155">
        <v>0.2</v>
      </c>
      <c r="BD61" s="155">
        <v>0.2</v>
      </c>
      <c r="BE61" s="155">
        <v>0.2</v>
      </c>
      <c r="BF61" s="155">
        <v>0.2</v>
      </c>
      <c r="BG61" s="155">
        <v>0.2</v>
      </c>
      <c r="BH61" s="155">
        <v>0.2</v>
      </c>
    </row>
    <row r="62" spans="2:67" ht="18" customHeight="1" x14ac:dyDescent="0.25">
      <c r="B62" s="113"/>
      <c r="C62" s="113"/>
      <c r="D62" s="113" t="s">
        <v>44</v>
      </c>
      <c r="E62" s="113"/>
      <c r="G62" s="153">
        <f>G58*G61</f>
        <v>2.5</v>
      </c>
      <c r="H62" s="153">
        <f t="shared" ref="H62:R62" si="78">H58*H61</f>
        <v>2.5</v>
      </c>
      <c r="I62" s="153">
        <f t="shared" si="78"/>
        <v>2.5</v>
      </c>
      <c r="J62" s="153">
        <f t="shared" si="78"/>
        <v>2.5</v>
      </c>
      <c r="K62" s="153">
        <f t="shared" si="78"/>
        <v>2.5</v>
      </c>
      <c r="L62" s="153">
        <f t="shared" si="78"/>
        <v>2.5</v>
      </c>
      <c r="M62" s="153">
        <f t="shared" si="78"/>
        <v>2.5750000000000002</v>
      </c>
      <c r="N62" s="153">
        <f t="shared" si="78"/>
        <v>2.5750000000000002</v>
      </c>
      <c r="O62" s="153">
        <f t="shared" si="78"/>
        <v>2.5750000000000002</v>
      </c>
      <c r="P62" s="153">
        <f t="shared" si="78"/>
        <v>2.5750000000000002</v>
      </c>
      <c r="Q62" s="153">
        <f t="shared" si="78"/>
        <v>2.5750000000000002</v>
      </c>
      <c r="R62" s="153">
        <f t="shared" si="78"/>
        <v>2.5750000000000002</v>
      </c>
      <c r="AB62" s="153">
        <f>AB58*AB61</f>
        <v>2.5750000000000002</v>
      </c>
      <c r="AC62" s="153">
        <f t="shared" ref="AC62:AM62" si="79">AC58*AC61</f>
        <v>2.5750000000000002</v>
      </c>
      <c r="AD62" s="153">
        <f t="shared" si="79"/>
        <v>2.5750000000000002</v>
      </c>
      <c r="AE62" s="153">
        <f t="shared" si="79"/>
        <v>2.5750000000000002</v>
      </c>
      <c r="AF62" s="153">
        <f t="shared" si="79"/>
        <v>2.5750000000000002</v>
      </c>
      <c r="AG62" s="153">
        <f t="shared" si="79"/>
        <v>2.5750000000000002</v>
      </c>
      <c r="AH62" s="153">
        <f t="shared" si="79"/>
        <v>2.6522500000000004</v>
      </c>
      <c r="AI62" s="153">
        <f t="shared" si="79"/>
        <v>2.6522500000000004</v>
      </c>
      <c r="AJ62" s="153">
        <f t="shared" si="79"/>
        <v>2.6522500000000004</v>
      </c>
      <c r="AK62" s="153">
        <f t="shared" si="79"/>
        <v>2.6522500000000004</v>
      </c>
      <c r="AL62" s="153">
        <f t="shared" si="79"/>
        <v>2.6522500000000004</v>
      </c>
      <c r="AM62" s="153">
        <f t="shared" si="79"/>
        <v>2.6522500000000004</v>
      </c>
      <c r="AW62" s="153">
        <f>AW58*AW61</f>
        <v>2.6522500000000004</v>
      </c>
      <c r="AX62" s="153">
        <f t="shared" ref="AX62:BH62" si="80">AX58*AX61</f>
        <v>2.6522500000000004</v>
      </c>
      <c r="AY62" s="153">
        <f t="shared" si="80"/>
        <v>2.6522500000000004</v>
      </c>
      <c r="AZ62" s="153">
        <f t="shared" si="80"/>
        <v>2.6522500000000004</v>
      </c>
      <c r="BA62" s="153">
        <f t="shared" si="80"/>
        <v>2.6522500000000004</v>
      </c>
      <c r="BB62" s="153">
        <f t="shared" si="80"/>
        <v>2.6522500000000004</v>
      </c>
      <c r="BC62" s="153">
        <f t="shared" si="80"/>
        <v>2.7318175</v>
      </c>
      <c r="BD62" s="153">
        <f t="shared" si="80"/>
        <v>2.7318175</v>
      </c>
      <c r="BE62" s="153">
        <f t="shared" si="80"/>
        <v>2.7318175</v>
      </c>
      <c r="BF62" s="153">
        <f t="shared" si="80"/>
        <v>2.7318175</v>
      </c>
      <c r="BG62" s="153">
        <f t="shared" si="80"/>
        <v>2.7318175</v>
      </c>
      <c r="BH62" s="153">
        <f t="shared" si="80"/>
        <v>2.7318175</v>
      </c>
    </row>
    <row r="63" spans="2:67" ht="18" customHeight="1" x14ac:dyDescent="0.25">
      <c r="B63" s="113"/>
      <c r="C63" s="113"/>
      <c r="D63" s="113"/>
      <c r="E63" s="113"/>
    </row>
    <row r="64" spans="2:67" ht="18" customHeight="1" x14ac:dyDescent="0.25">
      <c r="B64" s="113"/>
      <c r="C64" s="113"/>
      <c r="D64" s="113" t="s">
        <v>45</v>
      </c>
      <c r="E64" s="113"/>
      <c r="G64" s="155">
        <v>0.3</v>
      </c>
      <c r="H64" s="155">
        <v>0.3</v>
      </c>
      <c r="I64" s="155">
        <v>0.3</v>
      </c>
      <c r="J64" s="155">
        <v>0.3</v>
      </c>
      <c r="K64" s="155">
        <v>0.3</v>
      </c>
      <c r="L64" s="155">
        <v>0.3</v>
      </c>
      <c r="M64" s="155">
        <v>0.3</v>
      </c>
      <c r="N64" s="155">
        <v>0.3</v>
      </c>
      <c r="O64" s="155">
        <v>0.3</v>
      </c>
      <c r="P64" s="155">
        <v>0.3</v>
      </c>
      <c r="Q64" s="155">
        <v>0.3</v>
      </c>
      <c r="R64" s="155">
        <v>0.3</v>
      </c>
      <c r="AB64" s="155">
        <v>0.3</v>
      </c>
      <c r="AC64" s="155">
        <v>0.3</v>
      </c>
      <c r="AD64" s="155">
        <v>0.3</v>
      </c>
      <c r="AE64" s="155">
        <v>0.3</v>
      </c>
      <c r="AF64" s="155">
        <v>0.3</v>
      </c>
      <c r="AG64" s="155">
        <v>0.3</v>
      </c>
      <c r="AH64" s="155">
        <v>0.3</v>
      </c>
      <c r="AI64" s="155">
        <v>0.3</v>
      </c>
      <c r="AJ64" s="155">
        <v>0.3</v>
      </c>
      <c r="AK64" s="155">
        <v>0.3</v>
      </c>
      <c r="AL64" s="155">
        <v>0.3</v>
      </c>
      <c r="AM64" s="155">
        <v>0.3</v>
      </c>
      <c r="AW64" s="155">
        <v>0.3</v>
      </c>
      <c r="AX64" s="155">
        <v>0.3</v>
      </c>
      <c r="AY64" s="155">
        <v>0.3</v>
      </c>
      <c r="AZ64" s="155">
        <v>0.3</v>
      </c>
      <c r="BA64" s="155">
        <v>0.3</v>
      </c>
      <c r="BB64" s="155">
        <v>0.3</v>
      </c>
      <c r="BC64" s="155">
        <v>0.3</v>
      </c>
      <c r="BD64" s="155">
        <v>0.3</v>
      </c>
      <c r="BE64" s="155">
        <v>0.3</v>
      </c>
      <c r="BF64" s="155">
        <v>0.3</v>
      </c>
      <c r="BG64" s="155">
        <v>0.3</v>
      </c>
      <c r="BH64" s="155">
        <v>0.3</v>
      </c>
    </row>
    <row r="65" spans="2:67" ht="18" customHeight="1" x14ac:dyDescent="0.25">
      <c r="B65" s="113"/>
      <c r="C65" s="113"/>
      <c r="D65" s="113" t="s">
        <v>46</v>
      </c>
      <c r="E65" s="113"/>
      <c r="G65" s="153">
        <f>G58*G64</f>
        <v>3.75</v>
      </c>
      <c r="H65" s="153">
        <f t="shared" ref="H65:R65" si="81">H58*H64</f>
        <v>3.75</v>
      </c>
      <c r="I65" s="153">
        <f t="shared" si="81"/>
        <v>3.75</v>
      </c>
      <c r="J65" s="153">
        <f t="shared" si="81"/>
        <v>3.75</v>
      </c>
      <c r="K65" s="153">
        <f t="shared" si="81"/>
        <v>3.75</v>
      </c>
      <c r="L65" s="153">
        <f t="shared" si="81"/>
        <v>3.75</v>
      </c>
      <c r="M65" s="153">
        <f t="shared" si="81"/>
        <v>3.8624999999999998</v>
      </c>
      <c r="N65" s="153">
        <f t="shared" si="81"/>
        <v>3.8624999999999998</v>
      </c>
      <c r="O65" s="153">
        <f t="shared" si="81"/>
        <v>3.8624999999999998</v>
      </c>
      <c r="P65" s="153">
        <f t="shared" si="81"/>
        <v>3.8624999999999998</v>
      </c>
      <c r="Q65" s="153">
        <f t="shared" si="81"/>
        <v>3.8624999999999998</v>
      </c>
      <c r="R65" s="153">
        <f t="shared" si="81"/>
        <v>3.8624999999999998</v>
      </c>
      <c r="AB65" s="153">
        <f>AB58*AB64</f>
        <v>3.8624999999999998</v>
      </c>
      <c r="AC65" s="153">
        <f t="shared" ref="AC65:AM65" si="82">AC58*AC64</f>
        <v>3.8624999999999998</v>
      </c>
      <c r="AD65" s="153">
        <f t="shared" si="82"/>
        <v>3.8624999999999998</v>
      </c>
      <c r="AE65" s="153">
        <f t="shared" si="82"/>
        <v>3.8624999999999998</v>
      </c>
      <c r="AF65" s="153">
        <f t="shared" si="82"/>
        <v>3.8624999999999998</v>
      </c>
      <c r="AG65" s="153">
        <f t="shared" si="82"/>
        <v>3.8624999999999998</v>
      </c>
      <c r="AH65" s="153">
        <f t="shared" si="82"/>
        <v>3.9783749999999998</v>
      </c>
      <c r="AI65" s="153">
        <f t="shared" si="82"/>
        <v>3.9783749999999998</v>
      </c>
      <c r="AJ65" s="153">
        <f t="shared" si="82"/>
        <v>3.9783749999999998</v>
      </c>
      <c r="AK65" s="153">
        <f t="shared" si="82"/>
        <v>3.9783749999999998</v>
      </c>
      <c r="AL65" s="153">
        <f t="shared" si="82"/>
        <v>3.9783749999999998</v>
      </c>
      <c r="AM65" s="153">
        <f t="shared" si="82"/>
        <v>3.9783749999999998</v>
      </c>
      <c r="AW65" s="153">
        <f>AW58*AW64</f>
        <v>3.9783749999999998</v>
      </c>
      <c r="AX65" s="153">
        <f t="shared" ref="AX65:BH65" si="83">AX58*AX64</f>
        <v>3.9783749999999998</v>
      </c>
      <c r="AY65" s="153">
        <f t="shared" si="83"/>
        <v>3.9783749999999998</v>
      </c>
      <c r="AZ65" s="153">
        <f t="shared" si="83"/>
        <v>3.9783749999999998</v>
      </c>
      <c r="BA65" s="153">
        <f t="shared" si="83"/>
        <v>3.9783749999999998</v>
      </c>
      <c r="BB65" s="153">
        <f t="shared" si="83"/>
        <v>3.9783749999999998</v>
      </c>
      <c r="BC65" s="153">
        <f t="shared" si="83"/>
        <v>4.09772625</v>
      </c>
      <c r="BD65" s="153">
        <f t="shared" si="83"/>
        <v>4.09772625</v>
      </c>
      <c r="BE65" s="153">
        <f t="shared" si="83"/>
        <v>4.09772625</v>
      </c>
      <c r="BF65" s="153">
        <f t="shared" si="83"/>
        <v>4.09772625</v>
      </c>
      <c r="BG65" s="153">
        <f t="shared" si="83"/>
        <v>4.09772625</v>
      </c>
      <c r="BH65" s="153">
        <f t="shared" si="83"/>
        <v>4.09772625</v>
      </c>
    </row>
    <row r="66" spans="2:67" ht="18" customHeight="1" x14ac:dyDescent="0.25">
      <c r="B66" s="113"/>
      <c r="C66" s="113"/>
      <c r="D66" s="113"/>
      <c r="E66" s="113"/>
    </row>
    <row r="67" spans="2:67" ht="18" customHeight="1" x14ac:dyDescent="0.25">
      <c r="B67" s="113"/>
      <c r="C67" s="113"/>
      <c r="D67" s="113" t="s">
        <v>47</v>
      </c>
      <c r="E67" s="113"/>
      <c r="G67" s="152">
        <v>12</v>
      </c>
      <c r="H67" s="152">
        <v>12</v>
      </c>
      <c r="I67" s="152">
        <v>12</v>
      </c>
      <c r="J67" s="152">
        <v>12</v>
      </c>
      <c r="K67" s="152">
        <v>12</v>
      </c>
      <c r="L67" s="152">
        <v>12</v>
      </c>
      <c r="M67" s="152">
        <v>12</v>
      </c>
      <c r="N67" s="152">
        <v>12</v>
      </c>
      <c r="O67" s="152">
        <v>12</v>
      </c>
      <c r="P67" s="152">
        <v>12</v>
      </c>
      <c r="Q67" s="152">
        <v>12</v>
      </c>
      <c r="R67" s="152">
        <v>12</v>
      </c>
      <c r="AB67" s="152">
        <v>12</v>
      </c>
      <c r="AC67" s="152">
        <v>12</v>
      </c>
      <c r="AD67" s="152">
        <v>12</v>
      </c>
      <c r="AE67" s="152">
        <v>12</v>
      </c>
      <c r="AF67" s="152">
        <v>12</v>
      </c>
      <c r="AG67" s="152">
        <v>12</v>
      </c>
      <c r="AH67" s="152">
        <v>12</v>
      </c>
      <c r="AI67" s="152">
        <v>12</v>
      </c>
      <c r="AJ67" s="152">
        <v>12</v>
      </c>
      <c r="AK67" s="152">
        <v>12</v>
      </c>
      <c r="AL67" s="152">
        <v>12</v>
      </c>
      <c r="AM67" s="152">
        <v>12</v>
      </c>
      <c r="AW67" s="152">
        <v>12</v>
      </c>
      <c r="AX67" s="152">
        <v>12</v>
      </c>
      <c r="AY67" s="152">
        <v>12</v>
      </c>
      <c r="AZ67" s="152">
        <v>12</v>
      </c>
      <c r="BA67" s="152">
        <v>12</v>
      </c>
      <c r="BB67" s="152">
        <v>12</v>
      </c>
      <c r="BC67" s="152">
        <v>12</v>
      </c>
      <c r="BD67" s="152">
        <v>12</v>
      </c>
      <c r="BE67" s="152">
        <v>12</v>
      </c>
      <c r="BF67" s="152">
        <v>12</v>
      </c>
      <c r="BG67" s="152">
        <v>12</v>
      </c>
      <c r="BH67" s="152">
        <v>12</v>
      </c>
    </row>
    <row r="68" spans="2:67" ht="18" customHeight="1" x14ac:dyDescent="0.25">
      <c r="B68" s="113"/>
      <c r="C68" s="113"/>
      <c r="D68" s="113"/>
      <c r="E68" s="113"/>
    </row>
    <row r="69" spans="2:67" ht="18" customHeight="1" x14ac:dyDescent="0.25">
      <c r="B69" s="113"/>
      <c r="C69" s="113"/>
      <c r="D69" s="113" t="s">
        <v>48</v>
      </c>
      <c r="E69" s="113"/>
      <c r="G69" s="153">
        <f>SUM(G58,G62,G65,G67)</f>
        <v>30.75</v>
      </c>
      <c r="H69" s="153">
        <f t="shared" ref="H69:R69" si="84">SUM(H58,H62,H65,H67)</f>
        <v>30.75</v>
      </c>
      <c r="I69" s="153">
        <f t="shared" si="84"/>
        <v>30.75</v>
      </c>
      <c r="J69" s="153">
        <f t="shared" si="84"/>
        <v>30.75</v>
      </c>
      <c r="K69" s="153">
        <f t="shared" si="84"/>
        <v>30.75</v>
      </c>
      <c r="L69" s="153">
        <f t="shared" si="84"/>
        <v>30.75</v>
      </c>
      <c r="M69" s="153">
        <f t="shared" si="84"/>
        <v>31.3125</v>
      </c>
      <c r="N69" s="153">
        <f t="shared" si="84"/>
        <v>31.3125</v>
      </c>
      <c r="O69" s="153">
        <f t="shared" si="84"/>
        <v>31.3125</v>
      </c>
      <c r="P69" s="153">
        <f t="shared" si="84"/>
        <v>31.3125</v>
      </c>
      <c r="Q69" s="153">
        <f t="shared" si="84"/>
        <v>31.3125</v>
      </c>
      <c r="R69" s="153">
        <f t="shared" si="84"/>
        <v>31.3125</v>
      </c>
      <c r="AB69" s="153">
        <f>SUM(AB58,AB62,AB65,AB67)</f>
        <v>31.3125</v>
      </c>
      <c r="AC69" s="153">
        <f t="shared" ref="AC69:AM69" si="85">SUM(AC58,AC62,AC65,AC67)</f>
        <v>31.3125</v>
      </c>
      <c r="AD69" s="153">
        <f t="shared" si="85"/>
        <v>31.3125</v>
      </c>
      <c r="AE69" s="153">
        <f t="shared" si="85"/>
        <v>31.3125</v>
      </c>
      <c r="AF69" s="153">
        <f t="shared" si="85"/>
        <v>31.3125</v>
      </c>
      <c r="AG69" s="153">
        <f t="shared" si="85"/>
        <v>31.3125</v>
      </c>
      <c r="AH69" s="153">
        <f t="shared" si="85"/>
        <v>31.891874999999999</v>
      </c>
      <c r="AI69" s="153">
        <f t="shared" si="85"/>
        <v>31.891874999999999</v>
      </c>
      <c r="AJ69" s="153">
        <f t="shared" si="85"/>
        <v>31.891874999999999</v>
      </c>
      <c r="AK69" s="153">
        <f t="shared" si="85"/>
        <v>31.891874999999999</v>
      </c>
      <c r="AL69" s="153">
        <f t="shared" si="85"/>
        <v>31.891874999999999</v>
      </c>
      <c r="AM69" s="153">
        <f t="shared" si="85"/>
        <v>31.891874999999999</v>
      </c>
      <c r="AW69" s="153">
        <f>SUM(AW58,AW62,AW65,AW67)</f>
        <v>31.891874999999999</v>
      </c>
      <c r="AX69" s="153">
        <f t="shared" ref="AX69:BH69" si="86">SUM(AX58,AX62,AX65,AX67)</f>
        <v>31.891874999999999</v>
      </c>
      <c r="AY69" s="153">
        <f t="shared" si="86"/>
        <v>31.891874999999999</v>
      </c>
      <c r="AZ69" s="153">
        <f t="shared" si="86"/>
        <v>31.891874999999999</v>
      </c>
      <c r="BA69" s="153">
        <f t="shared" si="86"/>
        <v>31.891874999999999</v>
      </c>
      <c r="BB69" s="153">
        <f t="shared" si="86"/>
        <v>31.891874999999999</v>
      </c>
      <c r="BC69" s="153">
        <f t="shared" si="86"/>
        <v>32.488631249999997</v>
      </c>
      <c r="BD69" s="153">
        <f t="shared" si="86"/>
        <v>32.488631249999997</v>
      </c>
      <c r="BE69" s="153">
        <f t="shared" si="86"/>
        <v>32.488631249999997</v>
      </c>
      <c r="BF69" s="153">
        <f t="shared" si="86"/>
        <v>32.488631249999997</v>
      </c>
      <c r="BG69" s="153">
        <f t="shared" si="86"/>
        <v>32.488631249999997</v>
      </c>
      <c r="BH69" s="153">
        <f t="shared" si="86"/>
        <v>32.488631249999997</v>
      </c>
    </row>
    <row r="70" spans="2:67" ht="18" customHeight="1" x14ac:dyDescent="0.25">
      <c r="B70" s="113"/>
      <c r="C70" s="113"/>
      <c r="D70" s="113" t="s">
        <v>49</v>
      </c>
      <c r="E70" s="113"/>
      <c r="G70" s="153">
        <f>G56*G69</f>
        <v>123</v>
      </c>
      <c r="H70" s="153">
        <f t="shared" ref="H70:R70" si="87">H56*H69</f>
        <v>123</v>
      </c>
      <c r="I70" s="153">
        <f t="shared" si="87"/>
        <v>123</v>
      </c>
      <c r="J70" s="153">
        <f t="shared" si="87"/>
        <v>123</v>
      </c>
      <c r="K70" s="153">
        <f t="shared" si="87"/>
        <v>123</v>
      </c>
      <c r="L70" s="153">
        <f t="shared" si="87"/>
        <v>123</v>
      </c>
      <c r="M70" s="153">
        <f t="shared" si="87"/>
        <v>125.25</v>
      </c>
      <c r="N70" s="153">
        <f t="shared" si="87"/>
        <v>125.25</v>
      </c>
      <c r="O70" s="153">
        <f t="shared" si="87"/>
        <v>125.25</v>
      </c>
      <c r="P70" s="153">
        <f t="shared" si="87"/>
        <v>125.25</v>
      </c>
      <c r="Q70" s="153">
        <f t="shared" si="87"/>
        <v>125.25</v>
      </c>
      <c r="R70" s="153">
        <f t="shared" si="87"/>
        <v>125.25</v>
      </c>
      <c r="T70" s="156"/>
      <c r="U70" s="156"/>
      <c r="V70" s="156"/>
      <c r="W70" s="156"/>
      <c r="X70" s="156"/>
      <c r="Y70" s="156"/>
      <c r="AB70" s="153">
        <f>AB56*AB69</f>
        <v>156.5625</v>
      </c>
      <c r="AC70" s="153">
        <f t="shared" ref="AC70:AM70" si="88">AC56*AC69</f>
        <v>156.5625</v>
      </c>
      <c r="AD70" s="153">
        <f t="shared" si="88"/>
        <v>156.5625</v>
      </c>
      <c r="AE70" s="153">
        <f t="shared" si="88"/>
        <v>156.5625</v>
      </c>
      <c r="AF70" s="153">
        <f t="shared" si="88"/>
        <v>156.5625</v>
      </c>
      <c r="AG70" s="153">
        <f t="shared" si="88"/>
        <v>156.5625</v>
      </c>
      <c r="AH70" s="153">
        <f t="shared" si="88"/>
        <v>159.45937499999999</v>
      </c>
      <c r="AI70" s="153">
        <f t="shared" si="88"/>
        <v>159.45937499999999</v>
      </c>
      <c r="AJ70" s="153">
        <f t="shared" si="88"/>
        <v>159.45937499999999</v>
      </c>
      <c r="AK70" s="153">
        <f t="shared" si="88"/>
        <v>159.45937499999999</v>
      </c>
      <c r="AL70" s="153">
        <f t="shared" si="88"/>
        <v>159.45937499999999</v>
      </c>
      <c r="AM70" s="153">
        <f t="shared" si="88"/>
        <v>159.45937499999999</v>
      </c>
      <c r="AO70" s="156"/>
      <c r="AP70" s="156"/>
      <c r="AQ70" s="156"/>
      <c r="AR70" s="156"/>
      <c r="AS70" s="156"/>
      <c r="AT70" s="156"/>
      <c r="AW70" s="153">
        <f>AW56*AW69</f>
        <v>191.35124999999999</v>
      </c>
      <c r="AX70" s="153">
        <f t="shared" ref="AX70:BH70" si="89">AX56*AX69</f>
        <v>191.35124999999999</v>
      </c>
      <c r="AY70" s="153">
        <f t="shared" si="89"/>
        <v>191.35124999999999</v>
      </c>
      <c r="AZ70" s="153">
        <f t="shared" si="89"/>
        <v>191.35124999999999</v>
      </c>
      <c r="BA70" s="153">
        <f t="shared" si="89"/>
        <v>191.35124999999999</v>
      </c>
      <c r="BB70" s="153">
        <f t="shared" si="89"/>
        <v>191.35124999999999</v>
      </c>
      <c r="BC70" s="153">
        <f t="shared" si="89"/>
        <v>194.93178749999998</v>
      </c>
      <c r="BD70" s="153">
        <f t="shared" si="89"/>
        <v>194.93178749999998</v>
      </c>
      <c r="BE70" s="153">
        <f t="shared" si="89"/>
        <v>194.93178749999998</v>
      </c>
      <c r="BF70" s="153">
        <f t="shared" si="89"/>
        <v>194.93178749999998</v>
      </c>
      <c r="BG70" s="153">
        <f t="shared" si="89"/>
        <v>194.93178749999998</v>
      </c>
      <c r="BH70" s="153">
        <f t="shared" si="89"/>
        <v>194.93178749999998</v>
      </c>
      <c r="BJ70" s="156"/>
      <c r="BK70" s="156"/>
      <c r="BL70" s="156"/>
      <c r="BM70" s="156"/>
      <c r="BN70" s="156"/>
      <c r="BO70" s="156"/>
    </row>
    <row r="71" spans="2:67" ht="18" customHeight="1" x14ac:dyDescent="0.25">
      <c r="B71" s="113"/>
      <c r="C71" s="113"/>
      <c r="D71" s="113"/>
      <c r="E71" s="113"/>
    </row>
    <row r="72" spans="2:67" ht="18" customHeight="1" x14ac:dyDescent="0.25">
      <c r="B72" s="113"/>
      <c r="C72" s="113" t="s">
        <v>78</v>
      </c>
      <c r="D72" s="113"/>
      <c r="E72" s="113"/>
    </row>
    <row r="73" spans="2:67" ht="18" customHeight="1" x14ac:dyDescent="0.25">
      <c r="B73" s="113"/>
      <c r="C73" s="113"/>
      <c r="D73" s="113" t="s">
        <v>41</v>
      </c>
      <c r="E73" s="113"/>
      <c r="G73" s="119">
        <v>40</v>
      </c>
      <c r="H73" s="119">
        <v>40</v>
      </c>
      <c r="I73" s="119">
        <v>40</v>
      </c>
      <c r="J73" s="119">
        <v>40</v>
      </c>
      <c r="K73" s="119">
        <v>40</v>
      </c>
      <c r="L73" s="119">
        <v>40</v>
      </c>
      <c r="M73" s="119">
        <v>40</v>
      </c>
      <c r="N73" s="119">
        <v>40</v>
      </c>
      <c r="O73" s="119">
        <v>40</v>
      </c>
      <c r="P73" s="119">
        <v>40</v>
      </c>
      <c r="Q73" s="119">
        <v>40</v>
      </c>
      <c r="R73" s="119">
        <v>40</v>
      </c>
      <c r="AB73" s="119">
        <v>50</v>
      </c>
      <c r="AC73" s="119">
        <v>50</v>
      </c>
      <c r="AD73" s="119">
        <v>50</v>
      </c>
      <c r="AE73" s="119">
        <v>50</v>
      </c>
      <c r="AF73" s="119">
        <v>50</v>
      </c>
      <c r="AG73" s="119">
        <v>50</v>
      </c>
      <c r="AH73" s="119">
        <v>50</v>
      </c>
      <c r="AI73" s="119">
        <v>50</v>
      </c>
      <c r="AJ73" s="119">
        <v>50</v>
      </c>
      <c r="AK73" s="119">
        <v>50</v>
      </c>
      <c r="AL73" s="119">
        <v>50</v>
      </c>
      <c r="AM73" s="119">
        <v>50</v>
      </c>
      <c r="AW73" s="119">
        <v>60</v>
      </c>
      <c r="AX73" s="119">
        <v>60</v>
      </c>
      <c r="AY73" s="119">
        <v>60</v>
      </c>
      <c r="AZ73" s="119">
        <v>60</v>
      </c>
      <c r="BA73" s="119">
        <v>60</v>
      </c>
      <c r="BB73" s="119">
        <v>60</v>
      </c>
      <c r="BC73" s="119">
        <v>60</v>
      </c>
      <c r="BD73" s="119">
        <v>60</v>
      </c>
      <c r="BE73" s="119">
        <v>60</v>
      </c>
      <c r="BF73" s="119">
        <v>60</v>
      </c>
      <c r="BG73" s="119">
        <v>60</v>
      </c>
      <c r="BH73" s="119">
        <v>60</v>
      </c>
    </row>
    <row r="74" spans="2:67" ht="18" customHeight="1" x14ac:dyDescent="0.25">
      <c r="B74" s="113"/>
      <c r="C74" s="113"/>
      <c r="D74" s="113"/>
      <c r="E74" s="113"/>
    </row>
    <row r="75" spans="2:67" ht="18" customHeight="1" x14ac:dyDescent="0.25">
      <c r="B75" s="113"/>
      <c r="C75" s="113"/>
      <c r="D75" s="113" t="s">
        <v>43</v>
      </c>
      <c r="E75" s="113"/>
      <c r="G75" s="152">
        <v>10</v>
      </c>
      <c r="H75" s="153">
        <f>G75*(1+H76)</f>
        <v>10</v>
      </c>
      <c r="I75" s="153">
        <f t="shared" ref="I75:R75" si="90">H75*(1+I76)</f>
        <v>10</v>
      </c>
      <c r="J75" s="153">
        <f t="shared" si="90"/>
        <v>10</v>
      </c>
      <c r="K75" s="153">
        <f t="shared" si="90"/>
        <v>10</v>
      </c>
      <c r="L75" s="153">
        <f t="shared" si="90"/>
        <v>10</v>
      </c>
      <c r="M75" s="153">
        <f t="shared" si="90"/>
        <v>10.3</v>
      </c>
      <c r="N75" s="153">
        <f t="shared" si="90"/>
        <v>10.3</v>
      </c>
      <c r="O75" s="153">
        <f t="shared" si="90"/>
        <v>10.3</v>
      </c>
      <c r="P75" s="153">
        <f t="shared" si="90"/>
        <v>10.3</v>
      </c>
      <c r="Q75" s="153">
        <f t="shared" si="90"/>
        <v>10.3</v>
      </c>
      <c r="R75" s="153">
        <f t="shared" si="90"/>
        <v>10.3</v>
      </c>
      <c r="AB75" s="154">
        <f>R75*(1+AB76)</f>
        <v>10.3</v>
      </c>
      <c r="AC75" s="153">
        <f>AB75*(1+AC76)</f>
        <v>10.3</v>
      </c>
      <c r="AD75" s="153">
        <f t="shared" ref="AD75:AM75" si="91">AC75*(1+AD76)</f>
        <v>10.3</v>
      </c>
      <c r="AE75" s="153">
        <f t="shared" si="91"/>
        <v>10.3</v>
      </c>
      <c r="AF75" s="153">
        <f t="shared" si="91"/>
        <v>10.3</v>
      </c>
      <c r="AG75" s="153">
        <f t="shared" si="91"/>
        <v>10.3</v>
      </c>
      <c r="AH75" s="153">
        <f t="shared" si="91"/>
        <v>10.609000000000002</v>
      </c>
      <c r="AI75" s="153">
        <f t="shared" si="91"/>
        <v>10.609000000000002</v>
      </c>
      <c r="AJ75" s="153">
        <f t="shared" si="91"/>
        <v>10.609000000000002</v>
      </c>
      <c r="AK75" s="153">
        <f t="shared" si="91"/>
        <v>10.609000000000002</v>
      </c>
      <c r="AL75" s="153">
        <f t="shared" si="91"/>
        <v>10.609000000000002</v>
      </c>
      <c r="AM75" s="153">
        <f t="shared" si="91"/>
        <v>10.609000000000002</v>
      </c>
      <c r="AW75" s="154">
        <f>AM75*(1+AW76)</f>
        <v>10.609000000000002</v>
      </c>
      <c r="AX75" s="153">
        <f>AW75*(1+AX76)</f>
        <v>10.609000000000002</v>
      </c>
      <c r="AY75" s="153">
        <f t="shared" ref="AY75:BH75" si="92">AX75*(1+AY76)</f>
        <v>10.609000000000002</v>
      </c>
      <c r="AZ75" s="153">
        <f t="shared" si="92"/>
        <v>10.609000000000002</v>
      </c>
      <c r="BA75" s="153">
        <f t="shared" si="92"/>
        <v>10.609000000000002</v>
      </c>
      <c r="BB75" s="153">
        <f t="shared" si="92"/>
        <v>10.609000000000002</v>
      </c>
      <c r="BC75" s="153">
        <f t="shared" si="92"/>
        <v>10.927270000000002</v>
      </c>
      <c r="BD75" s="153">
        <f t="shared" si="92"/>
        <v>10.927270000000002</v>
      </c>
      <c r="BE75" s="153">
        <f t="shared" si="92"/>
        <v>10.927270000000002</v>
      </c>
      <c r="BF75" s="153">
        <f t="shared" si="92"/>
        <v>10.927270000000002</v>
      </c>
      <c r="BG75" s="153">
        <f t="shared" si="92"/>
        <v>10.927270000000002</v>
      </c>
      <c r="BH75" s="153">
        <f t="shared" si="92"/>
        <v>10.927270000000002</v>
      </c>
    </row>
    <row r="76" spans="2:67" ht="18" customHeight="1" x14ac:dyDescent="0.25">
      <c r="B76" s="113"/>
      <c r="C76" s="113"/>
      <c r="D76" s="113"/>
      <c r="E76" s="118" t="s">
        <v>6</v>
      </c>
      <c r="H76" s="133">
        <v>0</v>
      </c>
      <c r="I76" s="133">
        <v>0</v>
      </c>
      <c r="J76" s="133">
        <v>0</v>
      </c>
      <c r="K76" s="133">
        <v>0</v>
      </c>
      <c r="L76" s="133">
        <v>0</v>
      </c>
      <c r="M76" s="133">
        <v>0.03</v>
      </c>
      <c r="N76" s="133">
        <v>0</v>
      </c>
      <c r="O76" s="133">
        <v>0</v>
      </c>
      <c r="P76" s="133">
        <v>0</v>
      </c>
      <c r="Q76" s="133">
        <v>0</v>
      </c>
      <c r="R76" s="133">
        <v>0</v>
      </c>
      <c r="AB76" s="133">
        <v>0</v>
      </c>
      <c r="AC76" s="133">
        <v>0</v>
      </c>
      <c r="AD76" s="133">
        <v>0</v>
      </c>
      <c r="AE76" s="133">
        <v>0</v>
      </c>
      <c r="AF76" s="133">
        <v>0</v>
      </c>
      <c r="AG76" s="133">
        <v>0</v>
      </c>
      <c r="AH76" s="133">
        <v>0.03</v>
      </c>
      <c r="AI76" s="133">
        <v>0</v>
      </c>
      <c r="AJ76" s="133">
        <v>0</v>
      </c>
      <c r="AK76" s="133">
        <v>0</v>
      </c>
      <c r="AL76" s="133">
        <v>0</v>
      </c>
      <c r="AM76" s="133">
        <v>0</v>
      </c>
      <c r="AW76" s="133">
        <v>0</v>
      </c>
      <c r="AX76" s="133">
        <v>0</v>
      </c>
      <c r="AY76" s="133">
        <v>0</v>
      </c>
      <c r="AZ76" s="133">
        <v>0</v>
      </c>
      <c r="BA76" s="133">
        <v>0</v>
      </c>
      <c r="BB76" s="133">
        <v>0</v>
      </c>
      <c r="BC76" s="133">
        <v>0.03</v>
      </c>
      <c r="BD76" s="133">
        <v>0</v>
      </c>
      <c r="BE76" s="133">
        <v>0</v>
      </c>
      <c r="BF76" s="133">
        <v>0</v>
      </c>
      <c r="BG76" s="133">
        <v>0</v>
      </c>
      <c r="BH76" s="133">
        <v>0</v>
      </c>
    </row>
    <row r="77" spans="2:67" ht="18" customHeight="1" x14ac:dyDescent="0.25">
      <c r="B77" s="113"/>
      <c r="C77" s="113"/>
      <c r="D77" s="113"/>
      <c r="E77" s="113"/>
    </row>
    <row r="78" spans="2:67" ht="18" customHeight="1" x14ac:dyDescent="0.25">
      <c r="B78" s="113"/>
      <c r="C78" s="113"/>
      <c r="D78" s="113" t="s">
        <v>79</v>
      </c>
      <c r="E78" s="113"/>
      <c r="G78" s="165">
        <v>4.0000000000000002E-4</v>
      </c>
      <c r="H78" s="165">
        <v>4.0000000000000002E-4</v>
      </c>
      <c r="I78" s="165">
        <v>4.0000000000000002E-4</v>
      </c>
      <c r="J78" s="165">
        <v>4.0000000000000002E-4</v>
      </c>
      <c r="K78" s="165">
        <v>4.0000000000000002E-4</v>
      </c>
      <c r="L78" s="165">
        <v>4.0000000000000002E-4</v>
      </c>
      <c r="M78" s="165">
        <v>4.0000000000000002E-4</v>
      </c>
      <c r="N78" s="165">
        <v>4.0000000000000002E-4</v>
      </c>
      <c r="O78" s="165">
        <v>4.0000000000000002E-4</v>
      </c>
      <c r="P78" s="165">
        <v>4.0000000000000002E-4</v>
      </c>
      <c r="Q78" s="165">
        <v>4.0000000000000002E-4</v>
      </c>
      <c r="R78" s="165">
        <v>4.0000000000000002E-4</v>
      </c>
      <c r="AB78" s="165">
        <v>4.0000000000000002E-4</v>
      </c>
      <c r="AC78" s="165">
        <v>4.0000000000000002E-4</v>
      </c>
      <c r="AD78" s="165">
        <v>4.0000000000000002E-4</v>
      </c>
      <c r="AE78" s="165">
        <v>4.0000000000000002E-4</v>
      </c>
      <c r="AF78" s="165">
        <v>4.0000000000000002E-4</v>
      </c>
      <c r="AG78" s="165">
        <v>4.0000000000000002E-4</v>
      </c>
      <c r="AH78" s="165">
        <v>4.0000000000000002E-4</v>
      </c>
      <c r="AI78" s="165">
        <v>4.0000000000000002E-4</v>
      </c>
      <c r="AJ78" s="165">
        <v>4.0000000000000002E-4</v>
      </c>
      <c r="AK78" s="165">
        <v>4.0000000000000002E-4</v>
      </c>
      <c r="AL78" s="165">
        <v>4.0000000000000002E-4</v>
      </c>
      <c r="AM78" s="165">
        <v>4.0000000000000002E-4</v>
      </c>
      <c r="AW78" s="165">
        <v>4.0000000000000002E-4</v>
      </c>
      <c r="AX78" s="165">
        <v>4.0000000000000002E-4</v>
      </c>
      <c r="AY78" s="165">
        <v>4.0000000000000002E-4</v>
      </c>
      <c r="AZ78" s="165">
        <v>4.0000000000000002E-4</v>
      </c>
      <c r="BA78" s="165">
        <v>4.0000000000000002E-4</v>
      </c>
      <c r="BB78" s="165">
        <v>4.0000000000000002E-4</v>
      </c>
      <c r="BC78" s="165">
        <v>4.0000000000000002E-4</v>
      </c>
      <c r="BD78" s="165">
        <v>4.0000000000000002E-4</v>
      </c>
      <c r="BE78" s="165">
        <v>4.0000000000000002E-4</v>
      </c>
      <c r="BF78" s="165">
        <v>4.0000000000000002E-4</v>
      </c>
      <c r="BG78" s="165">
        <v>4.0000000000000002E-4</v>
      </c>
      <c r="BH78" s="165">
        <v>4.0000000000000002E-4</v>
      </c>
    </row>
    <row r="79" spans="2:67" ht="18" customHeight="1" x14ac:dyDescent="0.25">
      <c r="B79" s="113"/>
      <c r="C79" s="113"/>
      <c r="D79" s="113" t="s">
        <v>80</v>
      </c>
      <c r="E79" s="113"/>
      <c r="G79" s="153">
        <f>G$34*G78</f>
        <v>6.1803858800000002</v>
      </c>
      <c r="H79" s="153">
        <f t="shared" ref="H79:R79" si="93">H$34*H78</f>
        <v>6.1566490400000005</v>
      </c>
      <c r="I79" s="153">
        <f t="shared" si="93"/>
        <v>6.2738546400000006</v>
      </c>
      <c r="J79" s="153">
        <f t="shared" si="93"/>
        <v>6.3313909600000002</v>
      </c>
      <c r="K79" s="153">
        <f t="shared" si="93"/>
        <v>6.3428716400000011</v>
      </c>
      <c r="L79" s="153">
        <f t="shared" si="93"/>
        <v>6.4095342799999999</v>
      </c>
      <c r="M79" s="153">
        <f t="shared" si="93"/>
        <v>6.4110265200000001</v>
      </c>
      <c r="N79" s="153">
        <f t="shared" si="93"/>
        <v>6.494296760000001</v>
      </c>
      <c r="O79" s="153">
        <f t="shared" si="93"/>
        <v>6.5423765199999995</v>
      </c>
      <c r="P79" s="153">
        <f t="shared" si="93"/>
        <v>6.549785</v>
      </c>
      <c r="Q79" s="153">
        <f t="shared" si="93"/>
        <v>6.7063419200000007</v>
      </c>
      <c r="R79" s="153">
        <f t="shared" si="93"/>
        <v>6.6834100800000007</v>
      </c>
      <c r="AB79" s="153">
        <f>AB$34*AB78</f>
        <v>7.3234288399999983</v>
      </c>
      <c r="AC79" s="153">
        <f t="shared" ref="AC79" si="94">AC$34*AC78</f>
        <v>7.4200574399999999</v>
      </c>
      <c r="AD79" s="153">
        <f t="shared" ref="AD79" si="95">AD$34*AD78</f>
        <v>7.3859971599999996</v>
      </c>
      <c r="AE79" s="153">
        <f t="shared" ref="AE79" si="96">AE$34*AE78</f>
        <v>7.5008000000000017</v>
      </c>
      <c r="AF79" s="153">
        <f t="shared" ref="AF79" si="97">AF$34*AF78</f>
        <v>7.5410200000000005</v>
      </c>
      <c r="AG79" s="153">
        <f t="shared" ref="AG79" si="98">AG$34*AG78</f>
        <v>7.5783399999999999</v>
      </c>
      <c r="AH79" s="153">
        <f t="shared" ref="AH79" si="99">AH$34*AH78</f>
        <v>7.6225000000000005</v>
      </c>
      <c r="AI79" s="153">
        <f t="shared" ref="AI79" si="100">AI$34*AI78</f>
        <v>7.6662799999999995</v>
      </c>
      <c r="AJ79" s="153">
        <f t="shared" ref="AJ79" si="101">AJ$34*AJ78</f>
        <v>7.7104400000000002</v>
      </c>
      <c r="AK79" s="153">
        <f t="shared" ref="AK79" si="102">AK$34*AK78</f>
        <v>7.7583800000000007</v>
      </c>
      <c r="AL79" s="153">
        <f t="shared" ref="AL79" si="103">AL$34*AL78</f>
        <v>7.8061000000000007</v>
      </c>
      <c r="AM79" s="153">
        <f t="shared" ref="AM79" si="104">AM$34*AM78</f>
        <v>7.8490600000000006</v>
      </c>
      <c r="AW79" s="153">
        <f>AW$34*AW78</f>
        <v>8.514759999999999</v>
      </c>
      <c r="AX79" s="153">
        <f t="shared" ref="AX79" si="105">AX$34*AX78</f>
        <v>8.5628799999999998</v>
      </c>
      <c r="AY79" s="153">
        <f t="shared" ref="AY79" si="106">AY$34*AY78</f>
        <v>8.6051000000000002</v>
      </c>
      <c r="AZ79" s="153">
        <f t="shared" ref="AZ79" si="107">AZ$34*AZ78</f>
        <v>8.6532199999999992</v>
      </c>
      <c r="BA79" s="153">
        <f t="shared" ref="BA79" si="108">BA$34*BA78</f>
        <v>8.7041400000000007</v>
      </c>
      <c r="BB79" s="153">
        <f t="shared" ref="BB79" si="109">BB$34*BB78</f>
        <v>8.754760000000001</v>
      </c>
      <c r="BC79" s="153">
        <f t="shared" ref="BC79" si="110">BC$34*BC78</f>
        <v>8.8124000000000002</v>
      </c>
      <c r="BD79" s="153">
        <f t="shared" ref="BD79" si="111">BD$34*BD78</f>
        <v>8.8674999999999997</v>
      </c>
      <c r="BE79" s="153">
        <f t="shared" ref="BE79" si="112">BE$34*BE78</f>
        <v>8.9251400000000007</v>
      </c>
      <c r="BF79" s="153">
        <f t="shared" ref="BF79" si="113">BF$34*BF78</f>
        <v>8.9844600000000003</v>
      </c>
      <c r="BG79" s="153">
        <f t="shared" ref="BG79" si="114">BG$34*BG78</f>
        <v>9.0513200000000005</v>
      </c>
      <c r="BH79" s="153">
        <f t="shared" ref="BH79" si="115">BH$34*BH78</f>
        <v>9.1106400000000001</v>
      </c>
    </row>
    <row r="80" spans="2:67" ht="18" customHeight="1" x14ac:dyDescent="0.25">
      <c r="B80" s="113"/>
      <c r="C80" s="113"/>
      <c r="D80" s="113"/>
      <c r="E80" s="113"/>
    </row>
    <row r="81" spans="2:67" ht="18" customHeight="1" x14ac:dyDescent="0.25">
      <c r="B81" s="113"/>
      <c r="C81" s="113"/>
      <c r="D81" s="113" t="s">
        <v>45</v>
      </c>
      <c r="E81" s="113"/>
      <c r="G81" s="155">
        <v>0.3</v>
      </c>
      <c r="H81" s="155">
        <v>0.3</v>
      </c>
      <c r="I81" s="155">
        <v>0.3</v>
      </c>
      <c r="J81" s="155">
        <v>0.3</v>
      </c>
      <c r="K81" s="155">
        <v>0.3</v>
      </c>
      <c r="L81" s="155">
        <v>0.3</v>
      </c>
      <c r="M81" s="155">
        <v>0.3</v>
      </c>
      <c r="N81" s="155">
        <v>0.3</v>
      </c>
      <c r="O81" s="155">
        <v>0.3</v>
      </c>
      <c r="P81" s="155">
        <v>0.3</v>
      </c>
      <c r="Q81" s="155">
        <v>0.3</v>
      </c>
      <c r="R81" s="155">
        <v>0.3</v>
      </c>
      <c r="AB81" s="155">
        <v>0.3</v>
      </c>
      <c r="AC81" s="155">
        <v>0.3</v>
      </c>
      <c r="AD81" s="155">
        <v>0.3</v>
      </c>
      <c r="AE81" s="155">
        <v>0.3</v>
      </c>
      <c r="AF81" s="155">
        <v>0.3</v>
      </c>
      <c r="AG81" s="155">
        <v>0.3</v>
      </c>
      <c r="AH81" s="155">
        <v>0.3</v>
      </c>
      <c r="AI81" s="155">
        <v>0.3</v>
      </c>
      <c r="AJ81" s="155">
        <v>0.3</v>
      </c>
      <c r="AK81" s="155">
        <v>0.3</v>
      </c>
      <c r="AL81" s="155">
        <v>0.3</v>
      </c>
      <c r="AM81" s="155">
        <v>0.3</v>
      </c>
      <c r="AW81" s="155">
        <v>0.3</v>
      </c>
      <c r="AX81" s="155">
        <v>0.3</v>
      </c>
      <c r="AY81" s="155">
        <v>0.3</v>
      </c>
      <c r="AZ81" s="155">
        <v>0.3</v>
      </c>
      <c r="BA81" s="155">
        <v>0.3</v>
      </c>
      <c r="BB81" s="155">
        <v>0.3</v>
      </c>
      <c r="BC81" s="155">
        <v>0.3</v>
      </c>
      <c r="BD81" s="155">
        <v>0.3</v>
      </c>
      <c r="BE81" s="155">
        <v>0.3</v>
      </c>
      <c r="BF81" s="155">
        <v>0.3</v>
      </c>
      <c r="BG81" s="155">
        <v>0.3</v>
      </c>
      <c r="BH81" s="155">
        <v>0.3</v>
      </c>
    </row>
    <row r="82" spans="2:67" ht="18" customHeight="1" x14ac:dyDescent="0.25">
      <c r="B82" s="113"/>
      <c r="C82" s="113"/>
      <c r="D82" s="113" t="s">
        <v>46</v>
      </c>
      <c r="E82" s="113"/>
      <c r="G82" s="153">
        <f>G75*G81</f>
        <v>3</v>
      </c>
      <c r="H82" s="153">
        <f t="shared" ref="H82:R82" si="116">H75*H81</f>
        <v>3</v>
      </c>
      <c r="I82" s="153">
        <f t="shared" si="116"/>
        <v>3</v>
      </c>
      <c r="J82" s="153">
        <f t="shared" si="116"/>
        <v>3</v>
      </c>
      <c r="K82" s="153">
        <f t="shared" si="116"/>
        <v>3</v>
      </c>
      <c r="L82" s="153">
        <f t="shared" si="116"/>
        <v>3</v>
      </c>
      <c r="M82" s="153">
        <f t="shared" si="116"/>
        <v>3.0900000000000003</v>
      </c>
      <c r="N82" s="153">
        <f t="shared" si="116"/>
        <v>3.0900000000000003</v>
      </c>
      <c r="O82" s="153">
        <f t="shared" si="116"/>
        <v>3.0900000000000003</v>
      </c>
      <c r="P82" s="153">
        <f t="shared" si="116"/>
        <v>3.0900000000000003</v>
      </c>
      <c r="Q82" s="153">
        <f t="shared" si="116"/>
        <v>3.0900000000000003</v>
      </c>
      <c r="R82" s="153">
        <f t="shared" si="116"/>
        <v>3.0900000000000003</v>
      </c>
      <c r="AB82" s="153">
        <f>AB75*AB81</f>
        <v>3.0900000000000003</v>
      </c>
      <c r="AC82" s="153">
        <f t="shared" ref="AC82:AM82" si="117">AC75*AC81</f>
        <v>3.0900000000000003</v>
      </c>
      <c r="AD82" s="153">
        <f t="shared" si="117"/>
        <v>3.0900000000000003</v>
      </c>
      <c r="AE82" s="153">
        <f t="shared" si="117"/>
        <v>3.0900000000000003</v>
      </c>
      <c r="AF82" s="153">
        <f t="shared" si="117"/>
        <v>3.0900000000000003</v>
      </c>
      <c r="AG82" s="153">
        <f t="shared" si="117"/>
        <v>3.0900000000000003</v>
      </c>
      <c r="AH82" s="153">
        <f t="shared" si="117"/>
        <v>3.1827000000000005</v>
      </c>
      <c r="AI82" s="153">
        <f t="shared" si="117"/>
        <v>3.1827000000000005</v>
      </c>
      <c r="AJ82" s="153">
        <f t="shared" si="117"/>
        <v>3.1827000000000005</v>
      </c>
      <c r="AK82" s="153">
        <f t="shared" si="117"/>
        <v>3.1827000000000005</v>
      </c>
      <c r="AL82" s="153">
        <f t="shared" si="117"/>
        <v>3.1827000000000005</v>
      </c>
      <c r="AM82" s="153">
        <f t="shared" si="117"/>
        <v>3.1827000000000005</v>
      </c>
      <c r="AW82" s="153">
        <f>AW75*AW81</f>
        <v>3.1827000000000005</v>
      </c>
      <c r="AX82" s="153">
        <f t="shared" ref="AX82:BH82" si="118">AX75*AX81</f>
        <v>3.1827000000000005</v>
      </c>
      <c r="AY82" s="153">
        <f t="shared" si="118"/>
        <v>3.1827000000000005</v>
      </c>
      <c r="AZ82" s="153">
        <f t="shared" si="118"/>
        <v>3.1827000000000005</v>
      </c>
      <c r="BA82" s="153">
        <f t="shared" si="118"/>
        <v>3.1827000000000005</v>
      </c>
      <c r="BB82" s="153">
        <f t="shared" si="118"/>
        <v>3.1827000000000005</v>
      </c>
      <c r="BC82" s="153">
        <f t="shared" si="118"/>
        <v>3.2781810000000005</v>
      </c>
      <c r="BD82" s="153">
        <f t="shared" si="118"/>
        <v>3.2781810000000005</v>
      </c>
      <c r="BE82" s="153">
        <f t="shared" si="118"/>
        <v>3.2781810000000005</v>
      </c>
      <c r="BF82" s="153">
        <f t="shared" si="118"/>
        <v>3.2781810000000005</v>
      </c>
      <c r="BG82" s="153">
        <f t="shared" si="118"/>
        <v>3.2781810000000005</v>
      </c>
      <c r="BH82" s="153">
        <f t="shared" si="118"/>
        <v>3.2781810000000005</v>
      </c>
    </row>
    <row r="83" spans="2:67" ht="18" customHeight="1" x14ac:dyDescent="0.25">
      <c r="B83" s="113"/>
      <c r="C83" s="113"/>
      <c r="D83" s="113"/>
      <c r="E83" s="113"/>
    </row>
    <row r="84" spans="2:67" ht="18" customHeight="1" x14ac:dyDescent="0.25">
      <c r="B84" s="113"/>
      <c r="C84" s="113"/>
      <c r="D84" s="113" t="s">
        <v>47</v>
      </c>
      <c r="E84" s="113"/>
      <c r="G84" s="152">
        <v>12</v>
      </c>
      <c r="H84" s="152">
        <v>12</v>
      </c>
      <c r="I84" s="152">
        <v>12</v>
      </c>
      <c r="J84" s="152">
        <v>12</v>
      </c>
      <c r="K84" s="152">
        <v>12</v>
      </c>
      <c r="L84" s="152">
        <v>12</v>
      </c>
      <c r="M84" s="152">
        <v>12</v>
      </c>
      <c r="N84" s="152">
        <v>12</v>
      </c>
      <c r="O84" s="152">
        <v>12</v>
      </c>
      <c r="P84" s="152">
        <v>12</v>
      </c>
      <c r="Q84" s="152">
        <v>12</v>
      </c>
      <c r="R84" s="152">
        <v>12</v>
      </c>
      <c r="AB84" s="152">
        <v>12</v>
      </c>
      <c r="AC84" s="152">
        <v>12</v>
      </c>
      <c r="AD84" s="152">
        <v>12</v>
      </c>
      <c r="AE84" s="152">
        <v>12</v>
      </c>
      <c r="AF84" s="152">
        <v>12</v>
      </c>
      <c r="AG84" s="152">
        <v>12</v>
      </c>
      <c r="AH84" s="152">
        <v>12</v>
      </c>
      <c r="AI84" s="152">
        <v>12</v>
      </c>
      <c r="AJ84" s="152">
        <v>12</v>
      </c>
      <c r="AK84" s="152">
        <v>12</v>
      </c>
      <c r="AL84" s="152">
        <v>12</v>
      </c>
      <c r="AM84" s="152">
        <v>12</v>
      </c>
      <c r="AW84" s="152">
        <v>12</v>
      </c>
      <c r="AX84" s="152">
        <v>12</v>
      </c>
      <c r="AY84" s="152">
        <v>12</v>
      </c>
      <c r="AZ84" s="152">
        <v>12</v>
      </c>
      <c r="BA84" s="152">
        <v>12</v>
      </c>
      <c r="BB84" s="152">
        <v>12</v>
      </c>
      <c r="BC84" s="152">
        <v>12</v>
      </c>
      <c r="BD84" s="152">
        <v>12</v>
      </c>
      <c r="BE84" s="152">
        <v>12</v>
      </c>
      <c r="BF84" s="152">
        <v>12</v>
      </c>
      <c r="BG84" s="152">
        <v>12</v>
      </c>
      <c r="BH84" s="152">
        <v>12</v>
      </c>
    </row>
    <row r="85" spans="2:67" ht="18" customHeight="1" x14ac:dyDescent="0.25">
      <c r="B85" s="113"/>
      <c r="C85" s="113"/>
      <c r="D85" s="113"/>
      <c r="E85" s="113"/>
    </row>
    <row r="86" spans="2:67" ht="18" customHeight="1" x14ac:dyDescent="0.25">
      <c r="B86" s="113"/>
      <c r="C86" s="113"/>
      <c r="D86" s="113" t="s">
        <v>48</v>
      </c>
      <c r="E86" s="113"/>
      <c r="G86" s="153">
        <f>SUM(G75,G79,G82,G84)</f>
        <v>31.180385879999999</v>
      </c>
      <c r="H86" s="153">
        <f t="shared" ref="H86:R86" si="119">SUM(H75,H79,H82,H84)</f>
        <v>31.156649040000001</v>
      </c>
      <c r="I86" s="153">
        <f t="shared" si="119"/>
        <v>31.27385464</v>
      </c>
      <c r="J86" s="153">
        <f t="shared" si="119"/>
        <v>31.33139096</v>
      </c>
      <c r="K86" s="153">
        <f t="shared" si="119"/>
        <v>31.342871640000002</v>
      </c>
      <c r="L86" s="153">
        <f t="shared" si="119"/>
        <v>31.409534279999999</v>
      </c>
      <c r="M86" s="153">
        <f t="shared" si="119"/>
        <v>31.801026520000001</v>
      </c>
      <c r="N86" s="153">
        <f t="shared" si="119"/>
        <v>31.884296760000002</v>
      </c>
      <c r="O86" s="153">
        <f t="shared" si="119"/>
        <v>31.932376520000002</v>
      </c>
      <c r="P86" s="153">
        <f t="shared" si="119"/>
        <v>31.939785000000001</v>
      </c>
      <c r="Q86" s="153">
        <f t="shared" si="119"/>
        <v>32.09634192</v>
      </c>
      <c r="R86" s="153">
        <f t="shared" si="119"/>
        <v>32.073410080000002</v>
      </c>
      <c r="AB86" s="153">
        <f>SUM(AB75,AB79,AB82,AB84)</f>
        <v>32.713428839999999</v>
      </c>
      <c r="AC86" s="153">
        <f t="shared" ref="AC86:AM86" si="120">SUM(AC75,AC79,AC82,AC84)</f>
        <v>32.810057440000001</v>
      </c>
      <c r="AD86" s="153">
        <f t="shared" si="120"/>
        <v>32.775997160000003</v>
      </c>
      <c r="AE86" s="153">
        <f t="shared" si="120"/>
        <v>32.890799999999999</v>
      </c>
      <c r="AF86" s="153">
        <f t="shared" si="120"/>
        <v>32.931020000000004</v>
      </c>
      <c r="AG86" s="153">
        <f t="shared" si="120"/>
        <v>32.968339999999998</v>
      </c>
      <c r="AH86" s="153">
        <f t="shared" si="120"/>
        <v>33.414200000000008</v>
      </c>
      <c r="AI86" s="153">
        <f t="shared" si="120"/>
        <v>33.457980000000006</v>
      </c>
      <c r="AJ86" s="153">
        <f t="shared" si="120"/>
        <v>33.502139999999997</v>
      </c>
      <c r="AK86" s="153">
        <f t="shared" si="120"/>
        <v>33.550080000000008</v>
      </c>
      <c r="AL86" s="153">
        <f t="shared" si="120"/>
        <v>33.597800000000007</v>
      </c>
      <c r="AM86" s="153">
        <f t="shared" si="120"/>
        <v>33.64076</v>
      </c>
      <c r="AW86" s="153">
        <f>SUM(AW75,AW79,AW82,AW84)</f>
        <v>34.306460000000001</v>
      </c>
      <c r="AX86" s="153">
        <f t="shared" ref="AX86:BH86" si="121">SUM(AX75,AX79,AX82,AX84)</f>
        <v>34.354579999999999</v>
      </c>
      <c r="AY86" s="153">
        <f t="shared" si="121"/>
        <v>34.396799999999999</v>
      </c>
      <c r="AZ86" s="153">
        <f t="shared" si="121"/>
        <v>34.444919999999996</v>
      </c>
      <c r="BA86" s="153">
        <f t="shared" si="121"/>
        <v>34.495840000000001</v>
      </c>
      <c r="BB86" s="153">
        <f t="shared" si="121"/>
        <v>34.546460000000003</v>
      </c>
      <c r="BC86" s="153">
        <f t="shared" si="121"/>
        <v>35.017851000000007</v>
      </c>
      <c r="BD86" s="153">
        <f t="shared" si="121"/>
        <v>35.072951000000003</v>
      </c>
      <c r="BE86" s="153">
        <f t="shared" si="121"/>
        <v>35.130591000000003</v>
      </c>
      <c r="BF86" s="153">
        <f t="shared" si="121"/>
        <v>35.189911000000002</v>
      </c>
      <c r="BG86" s="153">
        <f t="shared" si="121"/>
        <v>35.256771000000001</v>
      </c>
      <c r="BH86" s="153">
        <f t="shared" si="121"/>
        <v>35.316091</v>
      </c>
    </row>
    <row r="87" spans="2:67" ht="18" customHeight="1" x14ac:dyDescent="0.25">
      <c r="B87" s="113"/>
      <c r="C87" s="113"/>
      <c r="D87" s="113" t="s">
        <v>49</v>
      </c>
      <c r="E87" s="113"/>
      <c r="G87" s="153">
        <f>G73*G86</f>
        <v>1247.2154352</v>
      </c>
      <c r="H87" s="153">
        <f t="shared" ref="H87:R87" si="122">H73*H86</f>
        <v>1246.2659616000001</v>
      </c>
      <c r="I87" s="153">
        <f t="shared" si="122"/>
        <v>1250.9541856000001</v>
      </c>
      <c r="J87" s="153">
        <f t="shared" si="122"/>
        <v>1253.2556384</v>
      </c>
      <c r="K87" s="153">
        <f t="shared" si="122"/>
        <v>1253.7148656000002</v>
      </c>
      <c r="L87" s="153">
        <f t="shared" si="122"/>
        <v>1256.3813711999999</v>
      </c>
      <c r="M87" s="153">
        <f t="shared" si="122"/>
        <v>1272.0410608</v>
      </c>
      <c r="N87" s="153">
        <f t="shared" si="122"/>
        <v>1275.3718704</v>
      </c>
      <c r="O87" s="153">
        <f t="shared" si="122"/>
        <v>1277.2950608000001</v>
      </c>
      <c r="P87" s="153">
        <f t="shared" si="122"/>
        <v>1277.5914</v>
      </c>
      <c r="Q87" s="153">
        <f t="shared" si="122"/>
        <v>1283.8536767999999</v>
      </c>
      <c r="R87" s="153">
        <f t="shared" si="122"/>
        <v>1282.9364032000001</v>
      </c>
      <c r="T87" s="156"/>
      <c r="U87" s="156"/>
      <c r="V87" s="156"/>
      <c r="W87" s="156"/>
      <c r="X87" s="156"/>
      <c r="Y87" s="156"/>
      <c r="AB87" s="153">
        <f>AB73*AB86</f>
        <v>1635.6714419999998</v>
      </c>
      <c r="AC87" s="153">
        <f t="shared" ref="AC87:AM87" si="123">AC73*AC86</f>
        <v>1640.502872</v>
      </c>
      <c r="AD87" s="153">
        <f t="shared" si="123"/>
        <v>1638.7998580000001</v>
      </c>
      <c r="AE87" s="153">
        <f t="shared" si="123"/>
        <v>1644.54</v>
      </c>
      <c r="AF87" s="153">
        <f t="shared" si="123"/>
        <v>1646.5510000000002</v>
      </c>
      <c r="AG87" s="153">
        <f t="shared" si="123"/>
        <v>1648.4169999999999</v>
      </c>
      <c r="AH87" s="153">
        <f t="shared" si="123"/>
        <v>1670.7100000000005</v>
      </c>
      <c r="AI87" s="153">
        <f t="shared" si="123"/>
        <v>1672.8990000000003</v>
      </c>
      <c r="AJ87" s="153">
        <f t="shared" si="123"/>
        <v>1675.107</v>
      </c>
      <c r="AK87" s="153">
        <f t="shared" si="123"/>
        <v>1677.5040000000004</v>
      </c>
      <c r="AL87" s="153">
        <f t="shared" si="123"/>
        <v>1679.8900000000003</v>
      </c>
      <c r="AM87" s="153">
        <f t="shared" si="123"/>
        <v>1682.038</v>
      </c>
      <c r="AO87" s="156"/>
      <c r="AP87" s="156"/>
      <c r="AQ87" s="156"/>
      <c r="AR87" s="156"/>
      <c r="AS87" s="156"/>
      <c r="AT87" s="156"/>
      <c r="AW87" s="153">
        <f>AW73*AW86</f>
        <v>2058.3876</v>
      </c>
      <c r="AX87" s="153">
        <f t="shared" ref="AX87:BH87" si="124">AX73*AX86</f>
        <v>2061.2748000000001</v>
      </c>
      <c r="AY87" s="153">
        <f t="shared" si="124"/>
        <v>2063.808</v>
      </c>
      <c r="AZ87" s="153">
        <f t="shared" si="124"/>
        <v>2066.6951999999997</v>
      </c>
      <c r="BA87" s="153">
        <f t="shared" si="124"/>
        <v>2069.7503999999999</v>
      </c>
      <c r="BB87" s="153">
        <f t="shared" si="124"/>
        <v>2072.7876000000001</v>
      </c>
      <c r="BC87" s="153">
        <f t="shared" si="124"/>
        <v>2101.0710600000002</v>
      </c>
      <c r="BD87" s="153">
        <f t="shared" si="124"/>
        <v>2104.3770600000003</v>
      </c>
      <c r="BE87" s="153">
        <f t="shared" si="124"/>
        <v>2107.8354600000002</v>
      </c>
      <c r="BF87" s="153">
        <f t="shared" si="124"/>
        <v>2111.3946599999999</v>
      </c>
      <c r="BG87" s="153">
        <f t="shared" si="124"/>
        <v>2115.4062600000002</v>
      </c>
      <c r="BH87" s="153">
        <f t="shared" si="124"/>
        <v>2118.9654599999999</v>
      </c>
      <c r="BJ87" s="156"/>
      <c r="BK87" s="156"/>
      <c r="BL87" s="156"/>
      <c r="BM87" s="156"/>
      <c r="BN87" s="156"/>
      <c r="BO87" s="156"/>
    </row>
    <row r="88" spans="2:67" ht="18" customHeight="1" x14ac:dyDescent="0.25">
      <c r="B88" s="113"/>
      <c r="C88" s="113"/>
      <c r="D88" s="113"/>
      <c r="E88" s="113"/>
    </row>
    <row r="89" spans="2:67" ht="18" customHeight="1" x14ac:dyDescent="0.25">
      <c r="B89" s="113"/>
      <c r="C89" s="113" t="s">
        <v>81</v>
      </c>
      <c r="D89" s="113"/>
      <c r="E89" s="113"/>
    </row>
    <row r="90" spans="2:67" ht="18" customHeight="1" x14ac:dyDescent="0.25">
      <c r="B90" s="113"/>
      <c r="C90" s="113"/>
      <c r="D90" s="113" t="s">
        <v>41</v>
      </c>
      <c r="E90" s="113"/>
      <c r="G90" s="119">
        <v>4</v>
      </c>
      <c r="H90" s="119">
        <v>4</v>
      </c>
      <c r="I90" s="119">
        <v>4</v>
      </c>
      <c r="J90" s="119">
        <v>4</v>
      </c>
      <c r="K90" s="119">
        <v>4</v>
      </c>
      <c r="L90" s="119">
        <v>4</v>
      </c>
      <c r="M90" s="119">
        <v>4</v>
      </c>
      <c r="N90" s="119">
        <v>4</v>
      </c>
      <c r="O90" s="119">
        <v>4</v>
      </c>
      <c r="P90" s="119">
        <v>4</v>
      </c>
      <c r="Q90" s="119">
        <v>4</v>
      </c>
      <c r="R90" s="119">
        <v>4</v>
      </c>
      <c r="AB90" s="119">
        <v>5</v>
      </c>
      <c r="AC90" s="119">
        <v>5</v>
      </c>
      <c r="AD90" s="119">
        <v>5</v>
      </c>
      <c r="AE90" s="119">
        <v>5</v>
      </c>
      <c r="AF90" s="119">
        <v>5</v>
      </c>
      <c r="AG90" s="119">
        <v>5</v>
      </c>
      <c r="AH90" s="119">
        <v>5</v>
      </c>
      <c r="AI90" s="119">
        <v>5</v>
      </c>
      <c r="AJ90" s="119">
        <v>5</v>
      </c>
      <c r="AK90" s="119">
        <v>5</v>
      </c>
      <c r="AL90" s="119">
        <v>5</v>
      </c>
      <c r="AM90" s="119">
        <v>5</v>
      </c>
      <c r="AW90" s="119">
        <v>6</v>
      </c>
      <c r="AX90" s="119">
        <v>6</v>
      </c>
      <c r="AY90" s="119">
        <v>6</v>
      </c>
      <c r="AZ90" s="119">
        <v>6</v>
      </c>
      <c r="BA90" s="119">
        <v>6</v>
      </c>
      <c r="BB90" s="119">
        <v>6</v>
      </c>
      <c r="BC90" s="119">
        <v>6</v>
      </c>
      <c r="BD90" s="119">
        <v>6</v>
      </c>
      <c r="BE90" s="119">
        <v>6</v>
      </c>
      <c r="BF90" s="119">
        <v>6</v>
      </c>
      <c r="BG90" s="119">
        <v>6</v>
      </c>
      <c r="BH90" s="119">
        <v>6</v>
      </c>
    </row>
    <row r="91" spans="2:67" ht="18" customHeight="1" x14ac:dyDescent="0.25">
      <c r="B91" s="113"/>
      <c r="C91" s="113"/>
      <c r="D91" s="113"/>
      <c r="E91" s="113"/>
    </row>
    <row r="92" spans="2:67" ht="18" customHeight="1" x14ac:dyDescent="0.25">
      <c r="B92" s="113"/>
      <c r="C92" s="113"/>
      <c r="D92" s="113" t="s">
        <v>43</v>
      </c>
      <c r="E92" s="113"/>
      <c r="G92" s="152">
        <v>12.5</v>
      </c>
      <c r="H92" s="153">
        <f>G92*(1+H93)</f>
        <v>12.5</v>
      </c>
      <c r="I92" s="153">
        <f t="shared" ref="I92" si="125">H92*(1+I93)</f>
        <v>12.5</v>
      </c>
      <c r="J92" s="153">
        <f t="shared" ref="J92" si="126">I92*(1+J93)</f>
        <v>12.5</v>
      </c>
      <c r="K92" s="153">
        <f t="shared" ref="K92" si="127">J92*(1+K93)</f>
        <v>12.5</v>
      </c>
      <c r="L92" s="153">
        <f t="shared" ref="L92" si="128">K92*(1+L93)</f>
        <v>12.5</v>
      </c>
      <c r="M92" s="153">
        <f t="shared" ref="M92" si="129">L92*(1+M93)</f>
        <v>12.875</v>
      </c>
      <c r="N92" s="153">
        <f t="shared" ref="N92" si="130">M92*(1+N93)</f>
        <v>12.875</v>
      </c>
      <c r="O92" s="153">
        <f t="shared" ref="O92" si="131">N92*(1+O93)</f>
        <v>12.875</v>
      </c>
      <c r="P92" s="153">
        <f t="shared" ref="P92" si="132">O92*(1+P93)</f>
        <v>12.875</v>
      </c>
      <c r="Q92" s="153">
        <f t="shared" ref="Q92" si="133">P92*(1+Q93)</f>
        <v>12.875</v>
      </c>
      <c r="R92" s="153">
        <f t="shared" ref="R92" si="134">Q92*(1+R93)</f>
        <v>12.875</v>
      </c>
      <c r="AB92" s="154">
        <f>R92*(1+AB93)</f>
        <v>12.875</v>
      </c>
      <c r="AC92" s="153">
        <f>AB92*(1+AC93)</f>
        <v>12.875</v>
      </c>
      <c r="AD92" s="153">
        <f t="shared" ref="AD92" si="135">AC92*(1+AD93)</f>
        <v>12.875</v>
      </c>
      <c r="AE92" s="153">
        <f t="shared" ref="AE92" si="136">AD92*(1+AE93)</f>
        <v>12.875</v>
      </c>
      <c r="AF92" s="153">
        <f t="shared" ref="AF92" si="137">AE92*(1+AF93)</f>
        <v>12.875</v>
      </c>
      <c r="AG92" s="153">
        <f t="shared" ref="AG92" si="138">AF92*(1+AG93)</f>
        <v>12.875</v>
      </c>
      <c r="AH92" s="153">
        <f t="shared" ref="AH92" si="139">AG92*(1+AH93)</f>
        <v>13.26125</v>
      </c>
      <c r="AI92" s="153">
        <f t="shared" ref="AI92" si="140">AH92*(1+AI93)</f>
        <v>13.26125</v>
      </c>
      <c r="AJ92" s="153">
        <f t="shared" ref="AJ92" si="141">AI92*(1+AJ93)</f>
        <v>13.26125</v>
      </c>
      <c r="AK92" s="153">
        <f t="shared" ref="AK92" si="142">AJ92*(1+AK93)</f>
        <v>13.26125</v>
      </c>
      <c r="AL92" s="153">
        <f t="shared" ref="AL92" si="143">AK92*(1+AL93)</f>
        <v>13.26125</v>
      </c>
      <c r="AM92" s="153">
        <f t="shared" ref="AM92" si="144">AL92*(1+AM93)</f>
        <v>13.26125</v>
      </c>
      <c r="AW92" s="154">
        <f>AM92*(1+AW93)</f>
        <v>13.26125</v>
      </c>
      <c r="AX92" s="153">
        <f>AW92*(1+AX93)</f>
        <v>13.26125</v>
      </c>
      <c r="AY92" s="153">
        <f t="shared" ref="AY92" si="145">AX92*(1+AY93)</f>
        <v>13.26125</v>
      </c>
      <c r="AZ92" s="153">
        <f t="shared" ref="AZ92" si="146">AY92*(1+AZ93)</f>
        <v>13.26125</v>
      </c>
      <c r="BA92" s="153">
        <f t="shared" ref="BA92" si="147">AZ92*(1+BA93)</f>
        <v>13.26125</v>
      </c>
      <c r="BB92" s="153">
        <f t="shared" ref="BB92" si="148">BA92*(1+BB93)</f>
        <v>13.26125</v>
      </c>
      <c r="BC92" s="153">
        <f t="shared" ref="BC92" si="149">BB92*(1+BC93)</f>
        <v>13.6590875</v>
      </c>
      <c r="BD92" s="153">
        <f t="shared" ref="BD92" si="150">BC92*(1+BD93)</f>
        <v>13.6590875</v>
      </c>
      <c r="BE92" s="153">
        <f t="shared" ref="BE92" si="151">BD92*(1+BE93)</f>
        <v>13.6590875</v>
      </c>
      <c r="BF92" s="153">
        <f t="shared" ref="BF92" si="152">BE92*(1+BF93)</f>
        <v>13.6590875</v>
      </c>
      <c r="BG92" s="153">
        <f t="shared" ref="BG92" si="153">BF92*(1+BG93)</f>
        <v>13.6590875</v>
      </c>
      <c r="BH92" s="153">
        <f t="shared" ref="BH92" si="154">BG92*(1+BH93)</f>
        <v>13.6590875</v>
      </c>
    </row>
    <row r="93" spans="2:67" ht="18" customHeight="1" x14ac:dyDescent="0.25">
      <c r="B93" s="113"/>
      <c r="C93" s="113"/>
      <c r="D93" s="113"/>
      <c r="E93" s="118" t="s">
        <v>6</v>
      </c>
      <c r="H93" s="133">
        <v>0</v>
      </c>
      <c r="I93" s="133">
        <v>0</v>
      </c>
      <c r="J93" s="133">
        <v>0</v>
      </c>
      <c r="K93" s="133">
        <v>0</v>
      </c>
      <c r="L93" s="133">
        <v>0</v>
      </c>
      <c r="M93" s="133">
        <v>0.03</v>
      </c>
      <c r="N93" s="133">
        <v>0</v>
      </c>
      <c r="O93" s="133">
        <v>0</v>
      </c>
      <c r="P93" s="133">
        <v>0</v>
      </c>
      <c r="Q93" s="133">
        <v>0</v>
      </c>
      <c r="R93" s="133">
        <v>0</v>
      </c>
      <c r="AB93" s="133">
        <v>0</v>
      </c>
      <c r="AC93" s="133">
        <v>0</v>
      </c>
      <c r="AD93" s="133">
        <v>0</v>
      </c>
      <c r="AE93" s="133">
        <v>0</v>
      </c>
      <c r="AF93" s="133">
        <v>0</v>
      </c>
      <c r="AG93" s="133">
        <v>0</v>
      </c>
      <c r="AH93" s="133">
        <v>0.03</v>
      </c>
      <c r="AI93" s="133">
        <v>0</v>
      </c>
      <c r="AJ93" s="133">
        <v>0</v>
      </c>
      <c r="AK93" s="133">
        <v>0</v>
      </c>
      <c r="AL93" s="133">
        <v>0</v>
      </c>
      <c r="AM93" s="133">
        <v>0</v>
      </c>
      <c r="AW93" s="133">
        <v>0</v>
      </c>
      <c r="AX93" s="133">
        <v>0</v>
      </c>
      <c r="AY93" s="133">
        <v>0</v>
      </c>
      <c r="AZ93" s="133">
        <v>0</v>
      </c>
      <c r="BA93" s="133">
        <v>0</v>
      </c>
      <c r="BB93" s="133">
        <v>0</v>
      </c>
      <c r="BC93" s="133">
        <v>0.03</v>
      </c>
      <c r="BD93" s="133">
        <v>0</v>
      </c>
      <c r="BE93" s="133">
        <v>0</v>
      </c>
      <c r="BF93" s="133">
        <v>0</v>
      </c>
      <c r="BG93" s="133">
        <v>0</v>
      </c>
      <c r="BH93" s="133">
        <v>0</v>
      </c>
    </row>
    <row r="94" spans="2:67" ht="18" customHeight="1" x14ac:dyDescent="0.25">
      <c r="B94" s="113"/>
      <c r="C94" s="113"/>
      <c r="D94" s="113"/>
      <c r="E94" s="113"/>
    </row>
    <row r="95" spans="2:67" ht="18" customHeight="1" x14ac:dyDescent="0.25">
      <c r="B95" s="113"/>
      <c r="C95" s="113"/>
      <c r="D95" s="113" t="s">
        <v>42</v>
      </c>
      <c r="E95" s="113"/>
      <c r="G95" s="155">
        <v>0.2</v>
      </c>
      <c r="H95" s="155">
        <v>0.2</v>
      </c>
      <c r="I95" s="155">
        <v>0.2</v>
      </c>
      <c r="J95" s="155">
        <v>0.2</v>
      </c>
      <c r="K95" s="155">
        <v>0.2</v>
      </c>
      <c r="L95" s="155">
        <v>0.2</v>
      </c>
      <c r="M95" s="155">
        <v>0.2</v>
      </c>
      <c r="N95" s="155">
        <v>0.2</v>
      </c>
      <c r="O95" s="155">
        <v>0.2</v>
      </c>
      <c r="P95" s="155">
        <v>0.2</v>
      </c>
      <c r="Q95" s="155">
        <v>0.2</v>
      </c>
      <c r="R95" s="155">
        <v>0.2</v>
      </c>
      <c r="AB95" s="155">
        <v>0.2</v>
      </c>
      <c r="AC95" s="155">
        <v>0.2</v>
      </c>
      <c r="AD95" s="155">
        <v>0.2</v>
      </c>
      <c r="AE95" s="155">
        <v>0.2</v>
      </c>
      <c r="AF95" s="155">
        <v>0.2</v>
      </c>
      <c r="AG95" s="155">
        <v>0.2</v>
      </c>
      <c r="AH95" s="155">
        <v>0.2</v>
      </c>
      <c r="AI95" s="155">
        <v>0.2</v>
      </c>
      <c r="AJ95" s="155">
        <v>0.2</v>
      </c>
      <c r="AK95" s="155">
        <v>0.2</v>
      </c>
      <c r="AL95" s="155">
        <v>0.2</v>
      </c>
      <c r="AM95" s="155">
        <v>0.2</v>
      </c>
      <c r="AW95" s="155">
        <v>0.2</v>
      </c>
      <c r="AX95" s="155">
        <v>0.2</v>
      </c>
      <c r="AY95" s="155">
        <v>0.2</v>
      </c>
      <c r="AZ95" s="155">
        <v>0.2</v>
      </c>
      <c r="BA95" s="155">
        <v>0.2</v>
      </c>
      <c r="BB95" s="155">
        <v>0.2</v>
      </c>
      <c r="BC95" s="155">
        <v>0.2</v>
      </c>
      <c r="BD95" s="155">
        <v>0.2</v>
      </c>
      <c r="BE95" s="155">
        <v>0.2</v>
      </c>
      <c r="BF95" s="155">
        <v>0.2</v>
      </c>
      <c r="BG95" s="155">
        <v>0.2</v>
      </c>
      <c r="BH95" s="155">
        <v>0.2</v>
      </c>
    </row>
    <row r="96" spans="2:67" ht="18" customHeight="1" x14ac:dyDescent="0.25">
      <c r="B96" s="113"/>
      <c r="C96" s="113"/>
      <c r="D96" s="113" t="s">
        <v>44</v>
      </c>
      <c r="E96" s="113"/>
      <c r="G96" s="153">
        <f>G92*G95</f>
        <v>2.5</v>
      </c>
      <c r="H96" s="153">
        <f t="shared" ref="H96" si="155">H92*H95</f>
        <v>2.5</v>
      </c>
      <c r="I96" s="153">
        <f t="shared" ref="I96" si="156">I92*I95</f>
        <v>2.5</v>
      </c>
      <c r="J96" s="153">
        <f t="shared" ref="J96" si="157">J92*J95</f>
        <v>2.5</v>
      </c>
      <c r="K96" s="153">
        <f t="shared" ref="K96" si="158">K92*K95</f>
        <v>2.5</v>
      </c>
      <c r="L96" s="153">
        <f t="shared" ref="L96" si="159">L92*L95</f>
        <v>2.5</v>
      </c>
      <c r="M96" s="153">
        <f t="shared" ref="M96" si="160">M92*M95</f>
        <v>2.5750000000000002</v>
      </c>
      <c r="N96" s="153">
        <f t="shared" ref="N96" si="161">N92*N95</f>
        <v>2.5750000000000002</v>
      </c>
      <c r="O96" s="153">
        <f t="shared" ref="O96" si="162">O92*O95</f>
        <v>2.5750000000000002</v>
      </c>
      <c r="P96" s="153">
        <f t="shared" ref="P96" si="163">P92*P95</f>
        <v>2.5750000000000002</v>
      </c>
      <c r="Q96" s="153">
        <f t="shared" ref="Q96" si="164">Q92*Q95</f>
        <v>2.5750000000000002</v>
      </c>
      <c r="R96" s="153">
        <f t="shared" ref="R96" si="165">R92*R95</f>
        <v>2.5750000000000002</v>
      </c>
      <c r="AB96" s="153">
        <f>AB92*AB95</f>
        <v>2.5750000000000002</v>
      </c>
      <c r="AC96" s="153">
        <f t="shared" ref="AC96" si="166">AC92*AC95</f>
        <v>2.5750000000000002</v>
      </c>
      <c r="AD96" s="153">
        <f t="shared" ref="AD96" si="167">AD92*AD95</f>
        <v>2.5750000000000002</v>
      </c>
      <c r="AE96" s="153">
        <f t="shared" ref="AE96" si="168">AE92*AE95</f>
        <v>2.5750000000000002</v>
      </c>
      <c r="AF96" s="153">
        <f t="shared" ref="AF96" si="169">AF92*AF95</f>
        <v>2.5750000000000002</v>
      </c>
      <c r="AG96" s="153">
        <f t="shared" ref="AG96" si="170">AG92*AG95</f>
        <v>2.5750000000000002</v>
      </c>
      <c r="AH96" s="153">
        <f t="shared" ref="AH96" si="171">AH92*AH95</f>
        <v>2.6522500000000004</v>
      </c>
      <c r="AI96" s="153">
        <f t="shared" ref="AI96" si="172">AI92*AI95</f>
        <v>2.6522500000000004</v>
      </c>
      <c r="AJ96" s="153">
        <f t="shared" ref="AJ96" si="173">AJ92*AJ95</f>
        <v>2.6522500000000004</v>
      </c>
      <c r="AK96" s="153">
        <f t="shared" ref="AK96" si="174">AK92*AK95</f>
        <v>2.6522500000000004</v>
      </c>
      <c r="AL96" s="153">
        <f t="shared" ref="AL96" si="175">AL92*AL95</f>
        <v>2.6522500000000004</v>
      </c>
      <c r="AM96" s="153">
        <f t="shared" ref="AM96" si="176">AM92*AM95</f>
        <v>2.6522500000000004</v>
      </c>
      <c r="AW96" s="153">
        <f>AW92*AW95</f>
        <v>2.6522500000000004</v>
      </c>
      <c r="AX96" s="153">
        <f t="shared" ref="AX96" si="177">AX92*AX95</f>
        <v>2.6522500000000004</v>
      </c>
      <c r="AY96" s="153">
        <f t="shared" ref="AY96" si="178">AY92*AY95</f>
        <v>2.6522500000000004</v>
      </c>
      <c r="AZ96" s="153">
        <f t="shared" ref="AZ96" si="179">AZ92*AZ95</f>
        <v>2.6522500000000004</v>
      </c>
      <c r="BA96" s="153">
        <f t="shared" ref="BA96" si="180">BA92*BA95</f>
        <v>2.6522500000000004</v>
      </c>
      <c r="BB96" s="153">
        <f t="shared" ref="BB96" si="181">BB92*BB95</f>
        <v>2.6522500000000004</v>
      </c>
      <c r="BC96" s="153">
        <f t="shared" ref="BC96" si="182">BC92*BC95</f>
        <v>2.7318175</v>
      </c>
      <c r="BD96" s="153">
        <f t="shared" ref="BD96" si="183">BD92*BD95</f>
        <v>2.7318175</v>
      </c>
      <c r="BE96" s="153">
        <f t="shared" ref="BE96" si="184">BE92*BE95</f>
        <v>2.7318175</v>
      </c>
      <c r="BF96" s="153">
        <f t="shared" ref="BF96" si="185">BF92*BF95</f>
        <v>2.7318175</v>
      </c>
      <c r="BG96" s="153">
        <f t="shared" ref="BG96" si="186">BG92*BG95</f>
        <v>2.7318175</v>
      </c>
      <c r="BH96" s="153">
        <f t="shared" ref="BH96" si="187">BH92*BH95</f>
        <v>2.7318175</v>
      </c>
    </row>
    <row r="97" spans="2:67" ht="18" customHeight="1" x14ac:dyDescent="0.25">
      <c r="B97" s="113"/>
      <c r="C97" s="113"/>
      <c r="D97" s="113"/>
      <c r="E97" s="113"/>
    </row>
    <row r="98" spans="2:67" ht="18" customHeight="1" x14ac:dyDescent="0.25">
      <c r="B98" s="113"/>
      <c r="C98" s="113"/>
      <c r="D98" s="113" t="s">
        <v>45</v>
      </c>
      <c r="E98" s="113"/>
      <c r="G98" s="155">
        <v>0.3</v>
      </c>
      <c r="H98" s="155">
        <v>0.3</v>
      </c>
      <c r="I98" s="155">
        <v>0.3</v>
      </c>
      <c r="J98" s="155">
        <v>0.3</v>
      </c>
      <c r="K98" s="155">
        <v>0.3</v>
      </c>
      <c r="L98" s="155">
        <v>0.3</v>
      </c>
      <c r="M98" s="155">
        <v>0.3</v>
      </c>
      <c r="N98" s="155">
        <v>0.3</v>
      </c>
      <c r="O98" s="155">
        <v>0.3</v>
      </c>
      <c r="P98" s="155">
        <v>0.3</v>
      </c>
      <c r="Q98" s="155">
        <v>0.3</v>
      </c>
      <c r="R98" s="155">
        <v>0.3</v>
      </c>
      <c r="AB98" s="155">
        <v>0.3</v>
      </c>
      <c r="AC98" s="155">
        <v>0.3</v>
      </c>
      <c r="AD98" s="155">
        <v>0.3</v>
      </c>
      <c r="AE98" s="155">
        <v>0.3</v>
      </c>
      <c r="AF98" s="155">
        <v>0.3</v>
      </c>
      <c r="AG98" s="155">
        <v>0.3</v>
      </c>
      <c r="AH98" s="155">
        <v>0.3</v>
      </c>
      <c r="AI98" s="155">
        <v>0.3</v>
      </c>
      <c r="AJ98" s="155">
        <v>0.3</v>
      </c>
      <c r="AK98" s="155">
        <v>0.3</v>
      </c>
      <c r="AL98" s="155">
        <v>0.3</v>
      </c>
      <c r="AM98" s="155">
        <v>0.3</v>
      </c>
      <c r="AW98" s="155">
        <v>0.3</v>
      </c>
      <c r="AX98" s="155">
        <v>0.3</v>
      </c>
      <c r="AY98" s="155">
        <v>0.3</v>
      </c>
      <c r="AZ98" s="155">
        <v>0.3</v>
      </c>
      <c r="BA98" s="155">
        <v>0.3</v>
      </c>
      <c r="BB98" s="155">
        <v>0.3</v>
      </c>
      <c r="BC98" s="155">
        <v>0.3</v>
      </c>
      <c r="BD98" s="155">
        <v>0.3</v>
      </c>
      <c r="BE98" s="155">
        <v>0.3</v>
      </c>
      <c r="BF98" s="155">
        <v>0.3</v>
      </c>
      <c r="BG98" s="155">
        <v>0.3</v>
      </c>
      <c r="BH98" s="155">
        <v>0.3</v>
      </c>
    </row>
    <row r="99" spans="2:67" ht="18" customHeight="1" x14ac:dyDescent="0.25">
      <c r="B99" s="113"/>
      <c r="C99" s="113"/>
      <c r="D99" s="113" t="s">
        <v>46</v>
      </c>
      <c r="E99" s="113"/>
      <c r="G99" s="153">
        <f>G92*G98</f>
        <v>3.75</v>
      </c>
      <c r="H99" s="153">
        <f t="shared" ref="H99" si="188">H92*H98</f>
        <v>3.75</v>
      </c>
      <c r="I99" s="153">
        <f t="shared" ref="I99" si="189">I92*I98</f>
        <v>3.75</v>
      </c>
      <c r="J99" s="153">
        <f t="shared" ref="J99" si="190">J92*J98</f>
        <v>3.75</v>
      </c>
      <c r="K99" s="153">
        <f t="shared" ref="K99" si="191">K92*K98</f>
        <v>3.75</v>
      </c>
      <c r="L99" s="153">
        <f t="shared" ref="L99" si="192">L92*L98</f>
        <v>3.75</v>
      </c>
      <c r="M99" s="153">
        <f t="shared" ref="M99" si="193">M92*M98</f>
        <v>3.8624999999999998</v>
      </c>
      <c r="N99" s="153">
        <f t="shared" ref="N99" si="194">N92*N98</f>
        <v>3.8624999999999998</v>
      </c>
      <c r="O99" s="153">
        <f t="shared" ref="O99" si="195">O92*O98</f>
        <v>3.8624999999999998</v>
      </c>
      <c r="P99" s="153">
        <f t="shared" ref="P99" si="196">P92*P98</f>
        <v>3.8624999999999998</v>
      </c>
      <c r="Q99" s="153">
        <f t="shared" ref="Q99" si="197">Q92*Q98</f>
        <v>3.8624999999999998</v>
      </c>
      <c r="R99" s="153">
        <f t="shared" ref="R99" si="198">R92*R98</f>
        <v>3.8624999999999998</v>
      </c>
      <c r="AB99" s="153">
        <f>AB92*AB98</f>
        <v>3.8624999999999998</v>
      </c>
      <c r="AC99" s="153">
        <f t="shared" ref="AC99" si="199">AC92*AC98</f>
        <v>3.8624999999999998</v>
      </c>
      <c r="AD99" s="153">
        <f t="shared" ref="AD99" si="200">AD92*AD98</f>
        <v>3.8624999999999998</v>
      </c>
      <c r="AE99" s="153">
        <f t="shared" ref="AE99" si="201">AE92*AE98</f>
        <v>3.8624999999999998</v>
      </c>
      <c r="AF99" s="153">
        <f t="shared" ref="AF99" si="202">AF92*AF98</f>
        <v>3.8624999999999998</v>
      </c>
      <c r="AG99" s="153">
        <f t="shared" ref="AG99" si="203">AG92*AG98</f>
        <v>3.8624999999999998</v>
      </c>
      <c r="AH99" s="153">
        <f t="shared" ref="AH99" si="204">AH92*AH98</f>
        <v>3.9783749999999998</v>
      </c>
      <c r="AI99" s="153">
        <f t="shared" ref="AI99" si="205">AI92*AI98</f>
        <v>3.9783749999999998</v>
      </c>
      <c r="AJ99" s="153">
        <f t="shared" ref="AJ99" si="206">AJ92*AJ98</f>
        <v>3.9783749999999998</v>
      </c>
      <c r="AK99" s="153">
        <f t="shared" ref="AK99" si="207">AK92*AK98</f>
        <v>3.9783749999999998</v>
      </c>
      <c r="AL99" s="153">
        <f t="shared" ref="AL99" si="208">AL92*AL98</f>
        <v>3.9783749999999998</v>
      </c>
      <c r="AM99" s="153">
        <f t="shared" ref="AM99" si="209">AM92*AM98</f>
        <v>3.9783749999999998</v>
      </c>
      <c r="AW99" s="153">
        <f>AW92*AW98</f>
        <v>3.9783749999999998</v>
      </c>
      <c r="AX99" s="153">
        <f t="shared" ref="AX99" si="210">AX92*AX98</f>
        <v>3.9783749999999998</v>
      </c>
      <c r="AY99" s="153">
        <f t="shared" ref="AY99" si="211">AY92*AY98</f>
        <v>3.9783749999999998</v>
      </c>
      <c r="AZ99" s="153">
        <f t="shared" ref="AZ99" si="212">AZ92*AZ98</f>
        <v>3.9783749999999998</v>
      </c>
      <c r="BA99" s="153">
        <f t="shared" ref="BA99" si="213">BA92*BA98</f>
        <v>3.9783749999999998</v>
      </c>
      <c r="BB99" s="153">
        <f t="shared" ref="BB99" si="214">BB92*BB98</f>
        <v>3.9783749999999998</v>
      </c>
      <c r="BC99" s="153">
        <f t="shared" ref="BC99" si="215">BC92*BC98</f>
        <v>4.09772625</v>
      </c>
      <c r="BD99" s="153">
        <f t="shared" ref="BD99" si="216">BD92*BD98</f>
        <v>4.09772625</v>
      </c>
      <c r="BE99" s="153">
        <f t="shared" ref="BE99" si="217">BE92*BE98</f>
        <v>4.09772625</v>
      </c>
      <c r="BF99" s="153">
        <f t="shared" ref="BF99" si="218">BF92*BF98</f>
        <v>4.09772625</v>
      </c>
      <c r="BG99" s="153">
        <f t="shared" ref="BG99" si="219">BG92*BG98</f>
        <v>4.09772625</v>
      </c>
      <c r="BH99" s="153">
        <f t="shared" ref="BH99" si="220">BH92*BH98</f>
        <v>4.09772625</v>
      </c>
    </row>
    <row r="100" spans="2:67" ht="18" customHeight="1" x14ac:dyDescent="0.25">
      <c r="B100" s="113"/>
      <c r="C100" s="113"/>
      <c r="D100" s="113"/>
      <c r="E100" s="113"/>
    </row>
    <row r="101" spans="2:67" ht="18" customHeight="1" x14ac:dyDescent="0.25">
      <c r="B101" s="113"/>
      <c r="C101" s="113"/>
      <c r="D101" s="113" t="s">
        <v>47</v>
      </c>
      <c r="E101" s="113"/>
      <c r="G101" s="152">
        <v>2</v>
      </c>
      <c r="H101" s="152">
        <v>2</v>
      </c>
      <c r="I101" s="152">
        <v>2</v>
      </c>
      <c r="J101" s="152">
        <v>2</v>
      </c>
      <c r="K101" s="152">
        <v>2</v>
      </c>
      <c r="L101" s="152">
        <v>2</v>
      </c>
      <c r="M101" s="152">
        <v>2</v>
      </c>
      <c r="N101" s="152">
        <v>2</v>
      </c>
      <c r="O101" s="152">
        <v>2</v>
      </c>
      <c r="P101" s="152">
        <v>2</v>
      </c>
      <c r="Q101" s="152">
        <v>2</v>
      </c>
      <c r="R101" s="152">
        <v>2</v>
      </c>
      <c r="AB101" s="152">
        <v>2</v>
      </c>
      <c r="AC101" s="152">
        <v>2</v>
      </c>
      <c r="AD101" s="152">
        <v>2</v>
      </c>
      <c r="AE101" s="152">
        <v>2</v>
      </c>
      <c r="AF101" s="152">
        <v>2</v>
      </c>
      <c r="AG101" s="152">
        <v>2</v>
      </c>
      <c r="AH101" s="152">
        <v>2</v>
      </c>
      <c r="AI101" s="152">
        <v>2</v>
      </c>
      <c r="AJ101" s="152">
        <v>2</v>
      </c>
      <c r="AK101" s="152">
        <v>2</v>
      </c>
      <c r="AL101" s="152">
        <v>2</v>
      </c>
      <c r="AM101" s="152">
        <v>2</v>
      </c>
      <c r="AW101" s="152">
        <v>2</v>
      </c>
      <c r="AX101" s="152">
        <v>2</v>
      </c>
      <c r="AY101" s="152">
        <v>2</v>
      </c>
      <c r="AZ101" s="152">
        <v>2</v>
      </c>
      <c r="BA101" s="152">
        <v>2</v>
      </c>
      <c r="BB101" s="152">
        <v>2</v>
      </c>
      <c r="BC101" s="152">
        <v>2</v>
      </c>
      <c r="BD101" s="152">
        <v>2</v>
      </c>
      <c r="BE101" s="152">
        <v>2</v>
      </c>
      <c r="BF101" s="152">
        <v>2</v>
      </c>
      <c r="BG101" s="152">
        <v>2</v>
      </c>
      <c r="BH101" s="152">
        <v>2</v>
      </c>
    </row>
    <row r="102" spans="2:67" ht="18" customHeight="1" x14ac:dyDescent="0.25">
      <c r="B102" s="113"/>
      <c r="C102" s="113"/>
      <c r="D102" s="113"/>
      <c r="E102" s="113"/>
    </row>
    <row r="103" spans="2:67" ht="18" customHeight="1" x14ac:dyDescent="0.25">
      <c r="B103" s="113"/>
      <c r="C103" s="113"/>
      <c r="D103" s="113" t="s">
        <v>48</v>
      </c>
      <c r="E103" s="113"/>
      <c r="G103" s="153">
        <f>SUM(G92,G96,G99,G101)</f>
        <v>20.75</v>
      </c>
      <c r="H103" s="153">
        <f t="shared" ref="H103:R103" si="221">SUM(H92,H96,H99,H101)</f>
        <v>20.75</v>
      </c>
      <c r="I103" s="153">
        <f t="shared" si="221"/>
        <v>20.75</v>
      </c>
      <c r="J103" s="153">
        <f t="shared" si="221"/>
        <v>20.75</v>
      </c>
      <c r="K103" s="153">
        <f t="shared" si="221"/>
        <v>20.75</v>
      </c>
      <c r="L103" s="153">
        <f t="shared" si="221"/>
        <v>20.75</v>
      </c>
      <c r="M103" s="153">
        <f t="shared" si="221"/>
        <v>21.3125</v>
      </c>
      <c r="N103" s="153">
        <f t="shared" si="221"/>
        <v>21.3125</v>
      </c>
      <c r="O103" s="153">
        <f t="shared" si="221"/>
        <v>21.3125</v>
      </c>
      <c r="P103" s="153">
        <f t="shared" si="221"/>
        <v>21.3125</v>
      </c>
      <c r="Q103" s="153">
        <f t="shared" si="221"/>
        <v>21.3125</v>
      </c>
      <c r="R103" s="153">
        <f t="shared" si="221"/>
        <v>21.3125</v>
      </c>
      <c r="AB103" s="153">
        <f>SUM(AB92,AB96,AB99,AB101)</f>
        <v>21.3125</v>
      </c>
      <c r="AC103" s="153">
        <f t="shared" ref="AC103:AM103" si="222">SUM(AC92,AC96,AC99,AC101)</f>
        <v>21.3125</v>
      </c>
      <c r="AD103" s="153">
        <f t="shared" si="222"/>
        <v>21.3125</v>
      </c>
      <c r="AE103" s="153">
        <f t="shared" si="222"/>
        <v>21.3125</v>
      </c>
      <c r="AF103" s="153">
        <f t="shared" si="222"/>
        <v>21.3125</v>
      </c>
      <c r="AG103" s="153">
        <f t="shared" si="222"/>
        <v>21.3125</v>
      </c>
      <c r="AH103" s="153">
        <f t="shared" si="222"/>
        <v>21.891874999999999</v>
      </c>
      <c r="AI103" s="153">
        <f t="shared" si="222"/>
        <v>21.891874999999999</v>
      </c>
      <c r="AJ103" s="153">
        <f t="shared" si="222"/>
        <v>21.891874999999999</v>
      </c>
      <c r="AK103" s="153">
        <f t="shared" si="222"/>
        <v>21.891874999999999</v>
      </c>
      <c r="AL103" s="153">
        <f t="shared" si="222"/>
        <v>21.891874999999999</v>
      </c>
      <c r="AM103" s="153">
        <f t="shared" si="222"/>
        <v>21.891874999999999</v>
      </c>
      <c r="AW103" s="153">
        <f>SUM(AW92,AW96,AW99,AW101)</f>
        <v>21.891874999999999</v>
      </c>
      <c r="AX103" s="153">
        <f t="shared" ref="AX103:BH103" si="223">SUM(AX92,AX96,AX99,AX101)</f>
        <v>21.891874999999999</v>
      </c>
      <c r="AY103" s="153">
        <f t="shared" si="223"/>
        <v>21.891874999999999</v>
      </c>
      <c r="AZ103" s="153">
        <f t="shared" si="223"/>
        <v>21.891874999999999</v>
      </c>
      <c r="BA103" s="153">
        <f t="shared" si="223"/>
        <v>21.891874999999999</v>
      </c>
      <c r="BB103" s="153">
        <f t="shared" si="223"/>
        <v>21.891874999999999</v>
      </c>
      <c r="BC103" s="153">
        <f t="shared" si="223"/>
        <v>22.488631250000001</v>
      </c>
      <c r="BD103" s="153">
        <f t="shared" si="223"/>
        <v>22.488631250000001</v>
      </c>
      <c r="BE103" s="153">
        <f t="shared" si="223"/>
        <v>22.488631250000001</v>
      </c>
      <c r="BF103" s="153">
        <f t="shared" si="223"/>
        <v>22.488631250000001</v>
      </c>
      <c r="BG103" s="153">
        <f t="shared" si="223"/>
        <v>22.488631250000001</v>
      </c>
      <c r="BH103" s="153">
        <f t="shared" si="223"/>
        <v>22.488631250000001</v>
      </c>
    </row>
    <row r="104" spans="2:67" ht="18" customHeight="1" x14ac:dyDescent="0.25">
      <c r="B104" s="113"/>
      <c r="C104" s="113"/>
      <c r="D104" s="113" t="s">
        <v>49</v>
      </c>
      <c r="E104" s="113"/>
      <c r="G104" s="153">
        <f>G90*G103</f>
        <v>83</v>
      </c>
      <c r="H104" s="153">
        <f t="shared" ref="H104" si="224">H90*H103</f>
        <v>83</v>
      </c>
      <c r="I104" s="153">
        <f t="shared" ref="I104" si="225">I90*I103</f>
        <v>83</v>
      </c>
      <c r="J104" s="153">
        <f t="shared" ref="J104" si="226">J90*J103</f>
        <v>83</v>
      </c>
      <c r="K104" s="153">
        <f t="shared" ref="K104" si="227">K90*K103</f>
        <v>83</v>
      </c>
      <c r="L104" s="153">
        <f t="shared" ref="L104" si="228">L90*L103</f>
        <v>83</v>
      </c>
      <c r="M104" s="153">
        <f t="shared" ref="M104" si="229">M90*M103</f>
        <v>85.25</v>
      </c>
      <c r="N104" s="153">
        <f t="shared" ref="N104" si="230">N90*N103</f>
        <v>85.25</v>
      </c>
      <c r="O104" s="153">
        <f t="shared" ref="O104" si="231">O90*O103</f>
        <v>85.25</v>
      </c>
      <c r="P104" s="153">
        <f t="shared" ref="P104" si="232">P90*P103</f>
        <v>85.25</v>
      </c>
      <c r="Q104" s="153">
        <f t="shared" ref="Q104" si="233">Q90*Q103</f>
        <v>85.25</v>
      </c>
      <c r="R104" s="153">
        <f t="shared" ref="R104" si="234">R90*R103</f>
        <v>85.25</v>
      </c>
      <c r="T104" s="156"/>
      <c r="U104" s="156"/>
      <c r="V104" s="156"/>
      <c r="W104" s="156"/>
      <c r="X104" s="156"/>
      <c r="Y104" s="156"/>
      <c r="AB104" s="153">
        <f>AB90*AB103</f>
        <v>106.5625</v>
      </c>
      <c r="AC104" s="153">
        <f t="shared" ref="AC104" si="235">AC90*AC103</f>
        <v>106.5625</v>
      </c>
      <c r="AD104" s="153">
        <f t="shared" ref="AD104" si="236">AD90*AD103</f>
        <v>106.5625</v>
      </c>
      <c r="AE104" s="153">
        <f t="shared" ref="AE104" si="237">AE90*AE103</f>
        <v>106.5625</v>
      </c>
      <c r="AF104" s="153">
        <f t="shared" ref="AF104" si="238">AF90*AF103</f>
        <v>106.5625</v>
      </c>
      <c r="AG104" s="153">
        <f t="shared" ref="AG104" si="239">AG90*AG103</f>
        <v>106.5625</v>
      </c>
      <c r="AH104" s="153">
        <f t="shared" ref="AH104" si="240">AH90*AH103</f>
        <v>109.45937499999999</v>
      </c>
      <c r="AI104" s="153">
        <f t="shared" ref="AI104" si="241">AI90*AI103</f>
        <v>109.45937499999999</v>
      </c>
      <c r="AJ104" s="153">
        <f t="shared" ref="AJ104" si="242">AJ90*AJ103</f>
        <v>109.45937499999999</v>
      </c>
      <c r="AK104" s="153">
        <f t="shared" ref="AK104" si="243">AK90*AK103</f>
        <v>109.45937499999999</v>
      </c>
      <c r="AL104" s="153">
        <f t="shared" ref="AL104" si="244">AL90*AL103</f>
        <v>109.45937499999999</v>
      </c>
      <c r="AM104" s="153">
        <f t="shared" ref="AM104" si="245">AM90*AM103</f>
        <v>109.45937499999999</v>
      </c>
      <c r="AO104" s="156"/>
      <c r="AP104" s="156"/>
      <c r="AQ104" s="156"/>
      <c r="AR104" s="156"/>
      <c r="AS104" s="156"/>
      <c r="AT104" s="156"/>
      <c r="AW104" s="153">
        <f>AW90*AW103</f>
        <v>131.35124999999999</v>
      </c>
      <c r="AX104" s="153">
        <f t="shared" ref="AX104" si="246">AX90*AX103</f>
        <v>131.35124999999999</v>
      </c>
      <c r="AY104" s="153">
        <f t="shared" ref="AY104" si="247">AY90*AY103</f>
        <v>131.35124999999999</v>
      </c>
      <c r="AZ104" s="153">
        <f t="shared" ref="AZ104" si="248">AZ90*AZ103</f>
        <v>131.35124999999999</v>
      </c>
      <c r="BA104" s="153">
        <f t="shared" ref="BA104" si="249">BA90*BA103</f>
        <v>131.35124999999999</v>
      </c>
      <c r="BB104" s="153">
        <f t="shared" ref="BB104" si="250">BB90*BB103</f>
        <v>131.35124999999999</v>
      </c>
      <c r="BC104" s="153">
        <f t="shared" ref="BC104" si="251">BC90*BC103</f>
        <v>134.93178750000001</v>
      </c>
      <c r="BD104" s="153">
        <f t="shared" ref="BD104" si="252">BD90*BD103</f>
        <v>134.93178750000001</v>
      </c>
      <c r="BE104" s="153">
        <f t="shared" ref="BE104" si="253">BE90*BE103</f>
        <v>134.93178750000001</v>
      </c>
      <c r="BF104" s="153">
        <f t="shared" ref="BF104" si="254">BF90*BF103</f>
        <v>134.93178750000001</v>
      </c>
      <c r="BG104" s="153">
        <f t="shared" ref="BG104" si="255">BG90*BG103</f>
        <v>134.93178750000001</v>
      </c>
      <c r="BH104" s="153">
        <f t="shared" ref="BH104" si="256">BH90*BH103</f>
        <v>134.93178750000001</v>
      </c>
      <c r="BJ104" s="156"/>
      <c r="BK104" s="156"/>
      <c r="BL104" s="156"/>
      <c r="BM104" s="156"/>
      <c r="BN104" s="156"/>
      <c r="BO104" s="156"/>
    </row>
    <row r="105" spans="2:67" ht="18" customHeight="1" x14ac:dyDescent="0.25">
      <c r="B105" s="113"/>
      <c r="C105" s="113"/>
      <c r="D105" s="113"/>
      <c r="E105" s="113"/>
    </row>
    <row r="106" spans="2:67" ht="18" customHeight="1" x14ac:dyDescent="0.25">
      <c r="B106" s="113"/>
      <c r="C106" s="113" t="s">
        <v>55</v>
      </c>
      <c r="D106" s="113"/>
      <c r="E106" s="113"/>
      <c r="G106" s="153">
        <f>SUM(G53,G70,G87,G104)</f>
        <v>1500.0904352</v>
      </c>
      <c r="H106" s="153">
        <f t="shared" ref="H106:R106" si="257">SUM(H53,H70,H87,H104)</f>
        <v>1499.1409616000001</v>
      </c>
      <c r="I106" s="153">
        <f t="shared" si="257"/>
        <v>1503.8291856000001</v>
      </c>
      <c r="J106" s="153">
        <f t="shared" si="257"/>
        <v>1506.1306384</v>
      </c>
      <c r="K106" s="153">
        <f t="shared" si="257"/>
        <v>1506.5898656000002</v>
      </c>
      <c r="L106" s="153">
        <f t="shared" si="257"/>
        <v>1509.2563711999999</v>
      </c>
      <c r="M106" s="153">
        <f t="shared" si="257"/>
        <v>1530.3723107999999</v>
      </c>
      <c r="N106" s="153">
        <f t="shared" si="257"/>
        <v>1533.7031204</v>
      </c>
      <c r="O106" s="153">
        <f t="shared" si="257"/>
        <v>1535.6263108000001</v>
      </c>
      <c r="P106" s="153">
        <f t="shared" si="257"/>
        <v>1535.92265</v>
      </c>
      <c r="Q106" s="153">
        <f t="shared" si="257"/>
        <v>1542.1849267999999</v>
      </c>
      <c r="R106" s="153">
        <f t="shared" si="257"/>
        <v>1541.2676532</v>
      </c>
      <c r="T106" s="156">
        <f t="shared" ref="T106" si="258">SUM(G106:I106)</f>
        <v>4503.0605823999995</v>
      </c>
      <c r="U106" s="156">
        <f t="shared" ref="U106" si="259">SUM(J106:L106)</f>
        <v>4521.9768752</v>
      </c>
      <c r="V106" s="156">
        <f t="shared" ref="V106" si="260">SUM(M106:O106)</f>
        <v>4599.7017420000002</v>
      </c>
      <c r="W106" s="156">
        <f t="shared" ref="W106" si="261">SUM(P106:R106)</f>
        <v>4619.3752299999996</v>
      </c>
      <c r="X106" s="156"/>
      <c r="Y106" s="156">
        <f t="shared" ref="Y106" si="262">SUM(G106:R106)</f>
        <v>18244.114429599998</v>
      </c>
      <c r="AB106" s="153">
        <f>SUM(AB53,AB70,AB87,AB104)</f>
        <v>1946.6276919999998</v>
      </c>
      <c r="AC106" s="153">
        <f t="shared" ref="AC106:AM106" si="263">SUM(AC53,AC70,AC87,AC104)</f>
        <v>1951.459122</v>
      </c>
      <c r="AD106" s="153">
        <f t="shared" si="263"/>
        <v>1949.756108</v>
      </c>
      <c r="AE106" s="153">
        <f t="shared" si="263"/>
        <v>1955.4962499999999</v>
      </c>
      <c r="AF106" s="153">
        <f t="shared" si="263"/>
        <v>1957.5072500000001</v>
      </c>
      <c r="AG106" s="153">
        <f t="shared" si="263"/>
        <v>1959.3732499999999</v>
      </c>
      <c r="AH106" s="153">
        <f t="shared" si="263"/>
        <v>1988.4449375000004</v>
      </c>
      <c r="AI106" s="153">
        <f t="shared" si="263"/>
        <v>1990.6339375000002</v>
      </c>
      <c r="AJ106" s="153">
        <f t="shared" si="263"/>
        <v>1992.8419374999999</v>
      </c>
      <c r="AK106" s="153">
        <f t="shared" si="263"/>
        <v>1995.2389375000002</v>
      </c>
      <c r="AL106" s="153">
        <f t="shared" si="263"/>
        <v>1997.6249375000002</v>
      </c>
      <c r="AM106" s="153">
        <f t="shared" si="263"/>
        <v>1999.7729374999999</v>
      </c>
      <c r="AO106" s="156">
        <f t="shared" ref="AO106" si="264">SUM(AB106:AD106)</f>
        <v>5847.8429219999998</v>
      </c>
      <c r="AP106" s="156">
        <f t="shared" ref="AP106" si="265">SUM(AE106:AG106)</f>
        <v>5872.3767499999994</v>
      </c>
      <c r="AQ106" s="156">
        <f t="shared" ref="AQ106" si="266">SUM(AH106:AJ106)</f>
        <v>5971.9208125000005</v>
      </c>
      <c r="AR106" s="156">
        <f t="shared" ref="AR106" si="267">SUM(AK106:AM106)</f>
        <v>5992.6368125000008</v>
      </c>
      <c r="AS106" s="156"/>
      <c r="AT106" s="156">
        <f t="shared" ref="AT106" si="268">SUM(AB106:AM106)</f>
        <v>23684.777297000008</v>
      </c>
      <c r="AW106" s="153">
        <f>SUM(AW53,AW70,AW87,AW104)</f>
        <v>2429.9062875000004</v>
      </c>
      <c r="AX106" s="153">
        <f t="shared" ref="AX106:BH106" si="269">SUM(AX53,AX70,AX87,AX104)</f>
        <v>2432.7934875000005</v>
      </c>
      <c r="AY106" s="153">
        <f t="shared" si="269"/>
        <v>2435.3266875000004</v>
      </c>
      <c r="AZ106" s="153">
        <f t="shared" si="269"/>
        <v>2438.2138874999996</v>
      </c>
      <c r="BA106" s="153">
        <f t="shared" si="269"/>
        <v>2441.2690875000003</v>
      </c>
      <c r="BB106" s="153">
        <f t="shared" si="269"/>
        <v>2444.3062875000001</v>
      </c>
      <c r="BC106" s="153">
        <f t="shared" si="269"/>
        <v>2480.7653081250005</v>
      </c>
      <c r="BD106" s="153">
        <f t="shared" si="269"/>
        <v>2484.0713081250005</v>
      </c>
      <c r="BE106" s="153">
        <f t="shared" si="269"/>
        <v>2487.5297081250005</v>
      </c>
      <c r="BF106" s="153">
        <f t="shared" si="269"/>
        <v>2491.0889081250002</v>
      </c>
      <c r="BG106" s="153">
        <f t="shared" si="269"/>
        <v>2495.1005081250005</v>
      </c>
      <c r="BH106" s="153">
        <f t="shared" si="269"/>
        <v>2498.6597081250002</v>
      </c>
      <c r="BJ106" s="156">
        <f t="shared" ref="BJ106" si="270">SUM(AW106:AY106)</f>
        <v>7298.0264625000018</v>
      </c>
      <c r="BK106" s="156">
        <f t="shared" ref="BK106" si="271">SUM(AZ106:BB106)</f>
        <v>7323.7892625000004</v>
      </c>
      <c r="BL106" s="156">
        <f t="shared" ref="BL106" si="272">SUM(BC106:BE106)</f>
        <v>7452.3663243750016</v>
      </c>
      <c r="BM106" s="156">
        <f t="shared" ref="BM106" si="273">SUM(BF106:BH106)</f>
        <v>7484.8491243750013</v>
      </c>
      <c r="BN106" s="156"/>
      <c r="BO106" s="156">
        <f t="shared" ref="BO106" si="274">SUM(AW106:BH106)</f>
        <v>29559.031173750001</v>
      </c>
    </row>
    <row r="107" spans="2:67" ht="18" customHeight="1" x14ac:dyDescent="0.25">
      <c r="B107" s="113"/>
      <c r="C107" s="113"/>
      <c r="D107" s="113"/>
      <c r="E107" s="113"/>
    </row>
    <row r="108" spans="2:67" ht="18" customHeight="1" x14ac:dyDescent="0.25">
      <c r="B108" s="113"/>
      <c r="C108" s="113"/>
      <c r="D108" s="113"/>
      <c r="E108" s="113"/>
    </row>
    <row r="109" spans="2:67" ht="18" customHeight="1" x14ac:dyDescent="0.25">
      <c r="B109" s="113"/>
      <c r="C109" s="151" t="s">
        <v>52</v>
      </c>
      <c r="D109" s="113"/>
      <c r="E109" s="113"/>
    </row>
    <row r="110" spans="2:67" ht="18" customHeight="1" x14ac:dyDescent="0.25">
      <c r="B110" s="113"/>
      <c r="C110" s="113" t="s">
        <v>75</v>
      </c>
      <c r="D110" s="113"/>
      <c r="E110" s="113"/>
      <c r="G110" s="157">
        <v>200</v>
      </c>
      <c r="H110" s="157">
        <v>200</v>
      </c>
      <c r="I110" s="157">
        <v>200</v>
      </c>
      <c r="J110" s="157">
        <v>200</v>
      </c>
      <c r="K110" s="157">
        <v>200</v>
      </c>
      <c r="L110" s="157">
        <v>200</v>
      </c>
      <c r="M110" s="157">
        <v>200</v>
      </c>
      <c r="N110" s="157">
        <v>200</v>
      </c>
      <c r="O110" s="157">
        <v>200</v>
      </c>
      <c r="P110" s="157">
        <v>200</v>
      </c>
      <c r="Q110" s="157">
        <v>200</v>
      </c>
      <c r="R110" s="157">
        <v>200</v>
      </c>
      <c r="AB110" s="157">
        <v>250</v>
      </c>
      <c r="AC110" s="157">
        <v>250</v>
      </c>
      <c r="AD110" s="157">
        <v>250</v>
      </c>
      <c r="AE110" s="157">
        <v>250</v>
      </c>
      <c r="AF110" s="157">
        <v>250</v>
      </c>
      <c r="AG110" s="157">
        <v>250</v>
      </c>
      <c r="AH110" s="157">
        <v>250</v>
      </c>
      <c r="AI110" s="157">
        <v>250</v>
      </c>
      <c r="AJ110" s="157">
        <v>250</v>
      </c>
      <c r="AK110" s="157">
        <v>250</v>
      </c>
      <c r="AL110" s="157">
        <v>250</v>
      </c>
      <c r="AM110" s="157">
        <v>250</v>
      </c>
      <c r="AW110" s="157">
        <v>300</v>
      </c>
      <c r="AX110" s="157">
        <v>300</v>
      </c>
      <c r="AY110" s="157">
        <v>300</v>
      </c>
      <c r="AZ110" s="157">
        <v>300</v>
      </c>
      <c r="BA110" s="157">
        <v>300</v>
      </c>
      <c r="BB110" s="157">
        <v>300</v>
      </c>
      <c r="BC110" s="157">
        <v>300</v>
      </c>
      <c r="BD110" s="157">
        <v>300</v>
      </c>
      <c r="BE110" s="157">
        <v>300</v>
      </c>
      <c r="BF110" s="157">
        <v>300</v>
      </c>
      <c r="BG110" s="157">
        <v>300</v>
      </c>
      <c r="BH110" s="157">
        <v>300</v>
      </c>
    </row>
    <row r="111" spans="2:67" ht="18" customHeight="1" x14ac:dyDescent="0.25">
      <c r="B111" s="113"/>
      <c r="C111" s="113"/>
      <c r="D111" s="113"/>
      <c r="E111" s="113"/>
    </row>
    <row r="112" spans="2:67" ht="18" customHeight="1" x14ac:dyDescent="0.25">
      <c r="B112" s="113"/>
      <c r="C112" s="113" t="s">
        <v>76</v>
      </c>
      <c r="D112" s="113"/>
      <c r="E112" s="113"/>
      <c r="G112" s="157">
        <v>50</v>
      </c>
      <c r="H112" s="157">
        <v>50</v>
      </c>
      <c r="I112" s="157">
        <v>50</v>
      </c>
      <c r="J112" s="157">
        <v>50</v>
      </c>
      <c r="K112" s="157">
        <v>50</v>
      </c>
      <c r="L112" s="157">
        <v>50</v>
      </c>
      <c r="M112" s="157">
        <v>50</v>
      </c>
      <c r="N112" s="157">
        <v>50</v>
      </c>
      <c r="O112" s="157">
        <v>50</v>
      </c>
      <c r="P112" s="157">
        <v>50</v>
      </c>
      <c r="Q112" s="157">
        <v>50</v>
      </c>
      <c r="R112" s="157">
        <v>50</v>
      </c>
      <c r="AB112" s="157">
        <v>75</v>
      </c>
      <c r="AC112" s="157">
        <v>75</v>
      </c>
      <c r="AD112" s="157">
        <v>75</v>
      </c>
      <c r="AE112" s="157">
        <v>75</v>
      </c>
      <c r="AF112" s="157">
        <v>75</v>
      </c>
      <c r="AG112" s="157">
        <v>75</v>
      </c>
      <c r="AH112" s="157">
        <v>75</v>
      </c>
      <c r="AI112" s="157">
        <v>75</v>
      </c>
      <c r="AJ112" s="157">
        <v>75</v>
      </c>
      <c r="AK112" s="157">
        <v>75</v>
      </c>
      <c r="AL112" s="157">
        <v>75</v>
      </c>
      <c r="AM112" s="157">
        <v>75</v>
      </c>
      <c r="AW112" s="157">
        <v>100</v>
      </c>
      <c r="AX112" s="157">
        <v>100</v>
      </c>
      <c r="AY112" s="157">
        <v>100</v>
      </c>
      <c r="AZ112" s="157">
        <v>100</v>
      </c>
      <c r="BA112" s="157">
        <v>100</v>
      </c>
      <c r="BB112" s="157">
        <v>100</v>
      </c>
      <c r="BC112" s="157">
        <v>100</v>
      </c>
      <c r="BD112" s="157">
        <v>100</v>
      </c>
      <c r="BE112" s="157">
        <v>100</v>
      </c>
      <c r="BF112" s="157">
        <v>100</v>
      </c>
      <c r="BG112" s="157">
        <v>100</v>
      </c>
      <c r="BH112" s="157">
        <v>100</v>
      </c>
    </row>
    <row r="113" spans="2:67" ht="18" customHeight="1" x14ac:dyDescent="0.25">
      <c r="B113" s="113"/>
      <c r="C113" s="113"/>
      <c r="D113" s="113"/>
      <c r="E113" s="113"/>
    </row>
    <row r="114" spans="2:67" ht="18" customHeight="1" x14ac:dyDescent="0.25">
      <c r="B114" s="113"/>
      <c r="C114" s="113" t="s">
        <v>77</v>
      </c>
      <c r="D114" s="113"/>
      <c r="E114" s="113"/>
      <c r="G114" s="157">
        <v>20</v>
      </c>
      <c r="H114" s="157">
        <v>20</v>
      </c>
      <c r="I114" s="157">
        <v>20</v>
      </c>
      <c r="J114" s="157">
        <v>20</v>
      </c>
      <c r="K114" s="157">
        <v>20</v>
      </c>
      <c r="L114" s="157">
        <v>20</v>
      </c>
      <c r="M114" s="157">
        <v>20</v>
      </c>
      <c r="N114" s="157">
        <v>20</v>
      </c>
      <c r="O114" s="157">
        <v>20</v>
      </c>
      <c r="P114" s="157">
        <v>20</v>
      </c>
      <c r="Q114" s="157">
        <v>20</v>
      </c>
      <c r="R114" s="157">
        <v>20</v>
      </c>
      <c r="AB114" s="157">
        <v>25</v>
      </c>
      <c r="AC114" s="157">
        <v>25</v>
      </c>
      <c r="AD114" s="157">
        <v>25</v>
      </c>
      <c r="AE114" s="157">
        <v>25</v>
      </c>
      <c r="AF114" s="157">
        <v>25</v>
      </c>
      <c r="AG114" s="157">
        <v>25</v>
      </c>
      <c r="AH114" s="157">
        <v>25</v>
      </c>
      <c r="AI114" s="157">
        <v>25</v>
      </c>
      <c r="AJ114" s="157">
        <v>25</v>
      </c>
      <c r="AK114" s="157">
        <v>25</v>
      </c>
      <c r="AL114" s="157">
        <v>25</v>
      </c>
      <c r="AM114" s="157">
        <v>25</v>
      </c>
      <c r="AW114" s="157">
        <v>30</v>
      </c>
      <c r="AX114" s="157">
        <v>30</v>
      </c>
      <c r="AY114" s="157">
        <v>30</v>
      </c>
      <c r="AZ114" s="157">
        <v>30</v>
      </c>
      <c r="BA114" s="157">
        <v>30</v>
      </c>
      <c r="BB114" s="157">
        <v>30</v>
      </c>
      <c r="BC114" s="157">
        <v>30</v>
      </c>
      <c r="BD114" s="157">
        <v>30</v>
      </c>
      <c r="BE114" s="157">
        <v>30</v>
      </c>
      <c r="BF114" s="157">
        <v>30</v>
      </c>
      <c r="BG114" s="157">
        <v>30</v>
      </c>
      <c r="BH114" s="157">
        <v>30</v>
      </c>
    </row>
    <row r="115" spans="2:67" ht="18" customHeight="1" x14ac:dyDescent="0.25">
      <c r="B115" s="113"/>
      <c r="C115" s="113"/>
      <c r="D115" s="113"/>
      <c r="E115" s="113"/>
    </row>
    <row r="116" spans="2:67" ht="18" customHeight="1" x14ac:dyDescent="0.25">
      <c r="B116" s="113"/>
      <c r="C116" s="113" t="s">
        <v>54</v>
      </c>
      <c r="D116" s="113"/>
      <c r="E116" s="113"/>
      <c r="G116" s="153">
        <f t="shared" ref="G116:R116" si="275">SUM(G110,G112,G114)</f>
        <v>270</v>
      </c>
      <c r="H116" s="153">
        <f t="shared" si="275"/>
        <v>270</v>
      </c>
      <c r="I116" s="153">
        <f t="shared" si="275"/>
        <v>270</v>
      </c>
      <c r="J116" s="153">
        <f t="shared" si="275"/>
        <v>270</v>
      </c>
      <c r="K116" s="153">
        <f t="shared" si="275"/>
        <v>270</v>
      </c>
      <c r="L116" s="153">
        <f t="shared" si="275"/>
        <v>270</v>
      </c>
      <c r="M116" s="153">
        <f t="shared" si="275"/>
        <v>270</v>
      </c>
      <c r="N116" s="153">
        <f t="shared" si="275"/>
        <v>270</v>
      </c>
      <c r="O116" s="153">
        <f t="shared" si="275"/>
        <v>270</v>
      </c>
      <c r="P116" s="153">
        <f t="shared" si="275"/>
        <v>270</v>
      </c>
      <c r="Q116" s="153">
        <f t="shared" si="275"/>
        <v>270</v>
      </c>
      <c r="R116" s="153">
        <f t="shared" si="275"/>
        <v>270</v>
      </c>
      <c r="T116" s="156">
        <f t="shared" ref="T116" si="276">SUM(G116:I116)</f>
        <v>810</v>
      </c>
      <c r="U116" s="156">
        <f t="shared" ref="U116" si="277">SUM(J116:L116)</f>
        <v>810</v>
      </c>
      <c r="V116" s="156">
        <f t="shared" ref="V116" si="278">SUM(M116:O116)</f>
        <v>810</v>
      </c>
      <c r="W116" s="156">
        <f t="shared" ref="W116" si="279">SUM(P116:R116)</f>
        <v>810</v>
      </c>
      <c r="X116" s="156"/>
      <c r="Y116" s="156">
        <f t="shared" ref="Y116" si="280">SUM(G116:R116)</f>
        <v>3240</v>
      </c>
      <c r="AB116" s="153">
        <f t="shared" ref="AB116:AM116" si="281">SUM(AB110,AB112,AB114)</f>
        <v>350</v>
      </c>
      <c r="AC116" s="153">
        <f t="shared" si="281"/>
        <v>350</v>
      </c>
      <c r="AD116" s="153">
        <f t="shared" si="281"/>
        <v>350</v>
      </c>
      <c r="AE116" s="153">
        <f t="shared" si="281"/>
        <v>350</v>
      </c>
      <c r="AF116" s="153">
        <f t="shared" si="281"/>
        <v>350</v>
      </c>
      <c r="AG116" s="153">
        <f t="shared" si="281"/>
        <v>350</v>
      </c>
      <c r="AH116" s="153">
        <f t="shared" si="281"/>
        <v>350</v>
      </c>
      <c r="AI116" s="153">
        <f t="shared" si="281"/>
        <v>350</v>
      </c>
      <c r="AJ116" s="153">
        <f t="shared" si="281"/>
        <v>350</v>
      </c>
      <c r="AK116" s="153">
        <f t="shared" si="281"/>
        <v>350</v>
      </c>
      <c r="AL116" s="153">
        <f t="shared" si="281"/>
        <v>350</v>
      </c>
      <c r="AM116" s="153">
        <f t="shared" si="281"/>
        <v>350</v>
      </c>
      <c r="AO116" s="156">
        <f t="shared" ref="AO116" si="282">SUM(AB116:AD116)</f>
        <v>1050</v>
      </c>
      <c r="AP116" s="156">
        <f t="shared" ref="AP116" si="283">SUM(AE116:AG116)</f>
        <v>1050</v>
      </c>
      <c r="AQ116" s="156">
        <f t="shared" ref="AQ116" si="284">SUM(AH116:AJ116)</f>
        <v>1050</v>
      </c>
      <c r="AR116" s="156">
        <f t="shared" ref="AR116" si="285">SUM(AK116:AM116)</f>
        <v>1050</v>
      </c>
      <c r="AS116" s="156"/>
      <c r="AT116" s="156">
        <f t="shared" ref="AT116" si="286">SUM(AB116:AM116)</f>
        <v>4200</v>
      </c>
      <c r="AW116" s="153">
        <f t="shared" ref="AW116:BH116" si="287">SUM(AW110,AW112,AW114)</f>
        <v>430</v>
      </c>
      <c r="AX116" s="153">
        <f t="shared" si="287"/>
        <v>430</v>
      </c>
      <c r="AY116" s="153">
        <f t="shared" si="287"/>
        <v>430</v>
      </c>
      <c r="AZ116" s="153">
        <f t="shared" si="287"/>
        <v>430</v>
      </c>
      <c r="BA116" s="153">
        <f t="shared" si="287"/>
        <v>430</v>
      </c>
      <c r="BB116" s="153">
        <f t="shared" si="287"/>
        <v>430</v>
      </c>
      <c r="BC116" s="153">
        <f t="shared" si="287"/>
        <v>430</v>
      </c>
      <c r="BD116" s="153">
        <f t="shared" si="287"/>
        <v>430</v>
      </c>
      <c r="BE116" s="153">
        <f t="shared" si="287"/>
        <v>430</v>
      </c>
      <c r="BF116" s="153">
        <f t="shared" si="287"/>
        <v>430</v>
      </c>
      <c r="BG116" s="153">
        <f t="shared" si="287"/>
        <v>430</v>
      </c>
      <c r="BH116" s="153">
        <f t="shared" si="287"/>
        <v>430</v>
      </c>
      <c r="BJ116" s="156">
        <f t="shared" ref="BJ116" si="288">SUM(AW116:AY116)</f>
        <v>1290</v>
      </c>
      <c r="BK116" s="156">
        <f t="shared" ref="BK116" si="289">SUM(AZ116:BB116)</f>
        <v>1290</v>
      </c>
      <c r="BL116" s="156">
        <f t="shared" ref="BL116" si="290">SUM(BC116:BE116)</f>
        <v>1290</v>
      </c>
      <c r="BM116" s="156">
        <f t="shared" ref="BM116" si="291">SUM(BF116:BH116)</f>
        <v>1290</v>
      </c>
      <c r="BN116" s="156"/>
      <c r="BO116" s="156">
        <f t="shared" ref="BO116" si="292">SUM(AW116:BH116)</f>
        <v>5160</v>
      </c>
    </row>
    <row r="117" spans="2:67" ht="18" customHeight="1" x14ac:dyDescent="0.25">
      <c r="B117" s="113"/>
      <c r="C117" s="113"/>
      <c r="D117" s="113"/>
      <c r="E117" s="113"/>
    </row>
    <row r="118" spans="2:67" ht="18" customHeight="1" x14ac:dyDescent="0.25">
      <c r="B118" s="113"/>
      <c r="C118" s="113"/>
      <c r="D118" s="113"/>
      <c r="E118" s="113"/>
    </row>
    <row r="119" spans="2:67" ht="18" customHeight="1" x14ac:dyDescent="0.25">
      <c r="B119" s="113"/>
      <c r="C119" s="151" t="s">
        <v>66</v>
      </c>
      <c r="D119" s="113"/>
      <c r="E119" s="113"/>
    </row>
    <row r="120" spans="2:67" ht="18" customHeight="1" x14ac:dyDescent="0.25">
      <c r="B120" s="113"/>
      <c r="C120" s="113" t="s">
        <v>54</v>
      </c>
      <c r="D120" s="113"/>
      <c r="E120" s="113"/>
      <c r="G120" s="157">
        <v>0</v>
      </c>
      <c r="H120" s="157">
        <v>0</v>
      </c>
      <c r="I120" s="157">
        <v>0</v>
      </c>
      <c r="J120" s="157">
        <v>0</v>
      </c>
      <c r="K120" s="157">
        <v>0</v>
      </c>
      <c r="L120" s="157">
        <v>0</v>
      </c>
      <c r="M120" s="157">
        <v>0</v>
      </c>
      <c r="N120" s="157">
        <v>0</v>
      </c>
      <c r="O120" s="157">
        <v>0</v>
      </c>
      <c r="P120" s="157">
        <v>0</v>
      </c>
      <c r="Q120" s="157">
        <v>0</v>
      </c>
      <c r="R120" s="157">
        <v>0</v>
      </c>
      <c r="T120" s="156">
        <f t="shared" ref="T120" si="293">SUM(G120:I120)</f>
        <v>0</v>
      </c>
      <c r="U120" s="156">
        <f t="shared" ref="U120" si="294">SUM(J120:L120)</f>
        <v>0</v>
      </c>
      <c r="V120" s="156">
        <f t="shared" ref="V120" si="295">SUM(M120:O120)</f>
        <v>0</v>
      </c>
      <c r="W120" s="156">
        <f t="shared" ref="W120" si="296">SUM(P120:R120)</f>
        <v>0</v>
      </c>
      <c r="X120" s="156"/>
      <c r="Y120" s="156">
        <f t="shared" ref="Y120" si="297">SUM(G120:R120)</f>
        <v>0</v>
      </c>
      <c r="AB120" s="157">
        <v>0</v>
      </c>
      <c r="AC120" s="157">
        <v>0</v>
      </c>
      <c r="AD120" s="157">
        <v>0</v>
      </c>
      <c r="AE120" s="157">
        <v>0</v>
      </c>
      <c r="AF120" s="157">
        <v>0</v>
      </c>
      <c r="AG120" s="157">
        <v>0</v>
      </c>
      <c r="AH120" s="157">
        <v>0</v>
      </c>
      <c r="AI120" s="157">
        <v>0</v>
      </c>
      <c r="AJ120" s="157">
        <v>0</v>
      </c>
      <c r="AK120" s="157">
        <v>0</v>
      </c>
      <c r="AL120" s="157">
        <v>0</v>
      </c>
      <c r="AM120" s="157">
        <v>0</v>
      </c>
      <c r="AO120" s="156">
        <f t="shared" ref="AO120" si="298">SUM(AB120:AD120)</f>
        <v>0</v>
      </c>
      <c r="AP120" s="156">
        <f t="shared" ref="AP120" si="299">SUM(AE120:AG120)</f>
        <v>0</v>
      </c>
      <c r="AQ120" s="156">
        <f t="shared" ref="AQ120" si="300">SUM(AH120:AJ120)</f>
        <v>0</v>
      </c>
      <c r="AR120" s="156">
        <f t="shared" ref="AR120" si="301">SUM(AK120:AM120)</f>
        <v>0</v>
      </c>
      <c r="AS120" s="156"/>
      <c r="AT120" s="156">
        <f t="shared" ref="AT120" si="302">SUM(AB120:AM120)</f>
        <v>0</v>
      </c>
      <c r="AW120" s="157">
        <v>0</v>
      </c>
      <c r="AX120" s="157">
        <v>0</v>
      </c>
      <c r="AY120" s="157">
        <v>0</v>
      </c>
      <c r="AZ120" s="157">
        <v>0</v>
      </c>
      <c r="BA120" s="157">
        <v>0</v>
      </c>
      <c r="BB120" s="157">
        <v>0</v>
      </c>
      <c r="BC120" s="157">
        <v>0</v>
      </c>
      <c r="BD120" s="157">
        <v>0</v>
      </c>
      <c r="BE120" s="157">
        <v>0</v>
      </c>
      <c r="BF120" s="157">
        <v>0</v>
      </c>
      <c r="BG120" s="157">
        <v>0</v>
      </c>
      <c r="BH120" s="157">
        <v>0</v>
      </c>
      <c r="BJ120" s="156">
        <f t="shared" ref="BJ120" si="303">SUM(AW120:AY120)</f>
        <v>0</v>
      </c>
      <c r="BK120" s="156">
        <f t="shared" ref="BK120" si="304">SUM(AZ120:BB120)</f>
        <v>0</v>
      </c>
      <c r="BL120" s="156">
        <f t="shared" ref="BL120" si="305">SUM(BC120:BE120)</f>
        <v>0</v>
      </c>
      <c r="BM120" s="156">
        <f t="shared" ref="BM120" si="306">SUM(BF120:BH120)</f>
        <v>0</v>
      </c>
      <c r="BN120" s="156"/>
      <c r="BO120" s="156">
        <f t="shared" ref="BO120" si="307">SUM(AW120:BH120)</f>
        <v>0</v>
      </c>
    </row>
    <row r="121" spans="2:67" ht="18" customHeight="1" x14ac:dyDescent="0.25">
      <c r="B121" s="113"/>
      <c r="C121" s="113"/>
      <c r="D121" s="113"/>
      <c r="E121" s="113"/>
    </row>
    <row r="122" spans="2:67" ht="18" customHeight="1" x14ac:dyDescent="0.25">
      <c r="B122" s="113"/>
      <c r="C122" s="113"/>
      <c r="D122" s="113"/>
      <c r="E122" s="113"/>
    </row>
    <row r="123" spans="2:67" ht="18" customHeight="1" x14ac:dyDescent="0.25">
      <c r="B123" s="113"/>
      <c r="C123" s="113" t="s">
        <v>82</v>
      </c>
      <c r="D123" s="113"/>
      <c r="E123" s="113"/>
      <c r="G123" s="153">
        <f>SUM(G106,G116,G120)</f>
        <v>1770.0904352</v>
      </c>
      <c r="H123" s="153">
        <f t="shared" ref="H123:R123" si="308">SUM(H106,H116,H120)</f>
        <v>1769.1409616000001</v>
      </c>
      <c r="I123" s="153">
        <f t="shared" si="308"/>
        <v>1773.8291856000001</v>
      </c>
      <c r="J123" s="153">
        <f t="shared" si="308"/>
        <v>1776.1306384</v>
      </c>
      <c r="K123" s="153">
        <f t="shared" si="308"/>
        <v>1776.5898656000002</v>
      </c>
      <c r="L123" s="153">
        <f t="shared" si="308"/>
        <v>1779.2563711999999</v>
      </c>
      <c r="M123" s="153">
        <f t="shared" si="308"/>
        <v>1800.3723107999999</v>
      </c>
      <c r="N123" s="153">
        <f t="shared" si="308"/>
        <v>1803.7031204</v>
      </c>
      <c r="O123" s="153">
        <f t="shared" si="308"/>
        <v>1805.6263108000001</v>
      </c>
      <c r="P123" s="153">
        <f t="shared" si="308"/>
        <v>1805.92265</v>
      </c>
      <c r="Q123" s="153">
        <f t="shared" si="308"/>
        <v>1812.1849267999999</v>
      </c>
      <c r="R123" s="153">
        <f t="shared" si="308"/>
        <v>1811.2676532</v>
      </c>
      <c r="T123" s="156">
        <f t="shared" ref="T123" si="309">SUM(G123:I123)</f>
        <v>5313.0605823999995</v>
      </c>
      <c r="U123" s="156">
        <f t="shared" ref="U123" si="310">SUM(J123:L123)</f>
        <v>5331.9768752</v>
      </c>
      <c r="V123" s="156">
        <f t="shared" ref="V123" si="311">SUM(M123:O123)</f>
        <v>5409.7017420000002</v>
      </c>
      <c r="W123" s="156">
        <f t="shared" ref="W123" si="312">SUM(P123:R123)</f>
        <v>5429.3752299999996</v>
      </c>
      <c r="X123" s="156"/>
      <c r="Y123" s="156">
        <f t="shared" ref="Y123" si="313">SUM(G123:R123)</f>
        <v>21484.114429599998</v>
      </c>
      <c r="AB123" s="153">
        <f>SUM(AB106,AB116,AB120)</f>
        <v>2296.627692</v>
      </c>
      <c r="AC123" s="153">
        <f t="shared" ref="AC123:AM123" si="314">SUM(AC106,AC116,AC120)</f>
        <v>2301.4591220000002</v>
      </c>
      <c r="AD123" s="153">
        <f t="shared" si="314"/>
        <v>2299.756108</v>
      </c>
      <c r="AE123" s="153">
        <f t="shared" si="314"/>
        <v>2305.4962500000001</v>
      </c>
      <c r="AF123" s="153">
        <f t="shared" si="314"/>
        <v>2307.5072500000001</v>
      </c>
      <c r="AG123" s="153">
        <f t="shared" si="314"/>
        <v>2309.3732499999996</v>
      </c>
      <c r="AH123" s="153">
        <f t="shared" si="314"/>
        <v>2338.4449375000004</v>
      </c>
      <c r="AI123" s="153">
        <f t="shared" si="314"/>
        <v>2340.6339375000002</v>
      </c>
      <c r="AJ123" s="153">
        <f t="shared" si="314"/>
        <v>2342.8419374999999</v>
      </c>
      <c r="AK123" s="153">
        <f t="shared" si="314"/>
        <v>2345.2389375000002</v>
      </c>
      <c r="AL123" s="153">
        <f t="shared" si="314"/>
        <v>2347.6249375000002</v>
      </c>
      <c r="AM123" s="153">
        <f t="shared" si="314"/>
        <v>2349.7729374999999</v>
      </c>
      <c r="AO123" s="156">
        <f t="shared" ref="AO123" si="315">SUM(AB123:AD123)</f>
        <v>6897.8429219999998</v>
      </c>
      <c r="AP123" s="156">
        <f t="shared" ref="AP123" si="316">SUM(AE123:AG123)</f>
        <v>6922.3767500000004</v>
      </c>
      <c r="AQ123" s="156">
        <f t="shared" ref="AQ123" si="317">SUM(AH123:AJ123)</f>
        <v>7021.9208125000005</v>
      </c>
      <c r="AR123" s="156">
        <f t="shared" ref="AR123" si="318">SUM(AK123:AM123)</f>
        <v>7042.6368125000008</v>
      </c>
      <c r="AS123" s="156"/>
      <c r="AT123" s="156">
        <f t="shared" ref="AT123" si="319">SUM(AB123:AM123)</f>
        <v>27884.777297000001</v>
      </c>
      <c r="AW123" s="153">
        <f>SUM(AW106,AW116,AW120)</f>
        <v>2859.9062875000004</v>
      </c>
      <c r="AX123" s="153">
        <f t="shared" ref="AX123:BH123" si="320">SUM(AX106,AX116,AX120)</f>
        <v>2862.7934875000005</v>
      </c>
      <c r="AY123" s="153">
        <f t="shared" si="320"/>
        <v>2865.3266875000004</v>
      </c>
      <c r="AZ123" s="153">
        <f t="shared" si="320"/>
        <v>2868.2138874999996</v>
      </c>
      <c r="BA123" s="153">
        <f t="shared" si="320"/>
        <v>2871.2690875000003</v>
      </c>
      <c r="BB123" s="153">
        <f t="shared" si="320"/>
        <v>2874.3062875000001</v>
      </c>
      <c r="BC123" s="153">
        <f t="shared" si="320"/>
        <v>2910.7653081250005</v>
      </c>
      <c r="BD123" s="153">
        <f t="shared" si="320"/>
        <v>2914.0713081250005</v>
      </c>
      <c r="BE123" s="153">
        <f t="shared" si="320"/>
        <v>2917.5297081250005</v>
      </c>
      <c r="BF123" s="153">
        <f t="shared" si="320"/>
        <v>2921.0889081250002</v>
      </c>
      <c r="BG123" s="153">
        <f t="shared" si="320"/>
        <v>2925.1005081250005</v>
      </c>
      <c r="BH123" s="153">
        <f t="shared" si="320"/>
        <v>2928.6597081250002</v>
      </c>
      <c r="BJ123" s="156">
        <f t="shared" ref="BJ123" si="321">SUM(AW123:AY123)</f>
        <v>8588.0264625000018</v>
      </c>
      <c r="BK123" s="156">
        <f t="shared" ref="BK123" si="322">SUM(AZ123:BB123)</f>
        <v>8613.7892625000004</v>
      </c>
      <c r="BL123" s="156">
        <f t="shared" ref="BL123" si="323">SUM(BC123:BE123)</f>
        <v>8742.3663243750016</v>
      </c>
      <c r="BM123" s="156">
        <f t="shared" ref="BM123" si="324">SUM(BF123:BH123)</f>
        <v>8774.8491243750013</v>
      </c>
      <c r="BN123" s="156"/>
      <c r="BO123" s="156">
        <f t="shared" ref="BO123" si="325">SUM(AW123:BH123)</f>
        <v>34719.031173750001</v>
      </c>
    </row>
    <row r="124" spans="2:67" ht="18" customHeight="1" x14ac:dyDescent="0.25">
      <c r="B124" s="113"/>
      <c r="C124" s="113"/>
      <c r="D124" s="113"/>
      <c r="E124" s="113"/>
    </row>
    <row r="125" spans="2:67" ht="18" customHeight="1" x14ac:dyDescent="0.25">
      <c r="B125" s="113"/>
      <c r="C125" s="113"/>
      <c r="D125" s="113"/>
      <c r="E125" s="113"/>
    </row>
    <row r="126" spans="2:67" ht="18" customHeight="1" x14ac:dyDescent="0.25">
      <c r="B126" s="113" t="str">
        <f>$D$24</f>
        <v>April Forecast</v>
      </c>
      <c r="D126" s="113"/>
      <c r="E126" s="113"/>
      <c r="G126" s="147"/>
      <c r="H126" s="147"/>
      <c r="I126" s="147"/>
      <c r="J126" s="147"/>
      <c r="K126" s="147"/>
      <c r="L126" s="147"/>
      <c r="M126" s="147"/>
      <c r="N126" s="147"/>
      <c r="O126" s="147"/>
      <c r="P126" s="147"/>
      <c r="Q126" s="147"/>
      <c r="R126" s="147"/>
      <c r="S126" s="147"/>
      <c r="T126" s="147"/>
      <c r="U126" s="147"/>
      <c r="V126" s="147"/>
      <c r="W126" s="147"/>
      <c r="X126" s="147"/>
      <c r="Y126" s="147"/>
    </row>
    <row r="127" spans="2:67" ht="18" customHeight="1" x14ac:dyDescent="0.25">
      <c r="B127" s="113"/>
      <c r="C127" s="151" t="s">
        <v>39</v>
      </c>
      <c r="D127" s="113"/>
      <c r="E127" s="113"/>
    </row>
    <row r="128" spans="2:67" ht="18" customHeight="1" x14ac:dyDescent="0.25">
      <c r="B128" s="113"/>
      <c r="C128" s="113" t="s">
        <v>40</v>
      </c>
      <c r="D128" s="113"/>
      <c r="E128" s="113"/>
    </row>
    <row r="129" spans="2:67" ht="18" customHeight="1" x14ac:dyDescent="0.25">
      <c r="B129" s="113"/>
      <c r="C129" s="113"/>
      <c r="D129" s="113" t="s">
        <v>41</v>
      </c>
      <c r="E129" s="113"/>
      <c r="G129" s="119">
        <v>1</v>
      </c>
      <c r="H129" s="119">
        <v>1</v>
      </c>
      <c r="I129" s="119">
        <v>1</v>
      </c>
      <c r="J129" s="119">
        <v>1</v>
      </c>
      <c r="K129" s="119">
        <v>1</v>
      </c>
      <c r="L129" s="119">
        <v>1</v>
      </c>
      <c r="M129" s="119">
        <v>1</v>
      </c>
      <c r="N129" s="119">
        <v>1</v>
      </c>
      <c r="O129" s="119">
        <v>1</v>
      </c>
      <c r="P129" s="119">
        <v>1</v>
      </c>
      <c r="Q129" s="119">
        <v>1</v>
      </c>
      <c r="R129" s="119">
        <v>1</v>
      </c>
      <c r="AB129" s="119">
        <v>1</v>
      </c>
      <c r="AC129" s="119">
        <v>1</v>
      </c>
      <c r="AD129" s="119">
        <v>1</v>
      </c>
      <c r="AE129" s="119">
        <v>1</v>
      </c>
      <c r="AF129" s="119">
        <v>1</v>
      </c>
      <c r="AG129" s="119">
        <v>1</v>
      </c>
      <c r="AH129" s="119">
        <v>1</v>
      </c>
      <c r="AI129" s="119">
        <v>1</v>
      </c>
      <c r="AJ129" s="119">
        <v>1</v>
      </c>
      <c r="AK129" s="119">
        <v>1</v>
      </c>
      <c r="AL129" s="119">
        <v>1</v>
      </c>
      <c r="AM129" s="119">
        <v>1</v>
      </c>
      <c r="AW129" s="119">
        <v>1</v>
      </c>
      <c r="AX129" s="119">
        <v>1</v>
      </c>
      <c r="AY129" s="119">
        <v>1</v>
      </c>
      <c r="AZ129" s="119">
        <v>1</v>
      </c>
      <c r="BA129" s="119">
        <v>1</v>
      </c>
      <c r="BB129" s="119">
        <v>1</v>
      </c>
      <c r="BC129" s="119">
        <v>1</v>
      </c>
      <c r="BD129" s="119">
        <v>1</v>
      </c>
      <c r="BE129" s="119">
        <v>1</v>
      </c>
      <c r="BF129" s="119">
        <v>1</v>
      </c>
      <c r="BG129" s="119">
        <v>1</v>
      </c>
      <c r="BH129" s="119">
        <v>1</v>
      </c>
    </row>
    <row r="130" spans="2:67" ht="18" customHeight="1" x14ac:dyDescent="0.25">
      <c r="B130" s="113"/>
      <c r="C130" s="113"/>
      <c r="D130" s="113"/>
      <c r="E130" s="113"/>
    </row>
    <row r="131" spans="2:67" ht="18" customHeight="1" x14ac:dyDescent="0.25">
      <c r="B131" s="113"/>
      <c r="C131" s="113"/>
      <c r="D131" s="113" t="s">
        <v>43</v>
      </c>
      <c r="E131" s="113"/>
      <c r="G131" s="152">
        <f>225/12</f>
        <v>18.75</v>
      </c>
      <c r="H131" s="153">
        <f>G131*(1+H132)</f>
        <v>18.75</v>
      </c>
      <c r="I131" s="153">
        <f t="shared" ref="I131" si="326">H131*(1+I132)</f>
        <v>18.75</v>
      </c>
      <c r="J131" s="153">
        <f t="shared" ref="J131" si="327">I131*(1+J132)</f>
        <v>18.75</v>
      </c>
      <c r="K131" s="153">
        <f t="shared" ref="K131" si="328">J131*(1+K132)</f>
        <v>18.75</v>
      </c>
      <c r="L131" s="153">
        <f t="shared" ref="L131" si="329">K131*(1+L132)</f>
        <v>18.75</v>
      </c>
      <c r="M131" s="153">
        <f t="shared" ref="M131" si="330">L131*(1+M132)</f>
        <v>19.3125</v>
      </c>
      <c r="N131" s="153">
        <f t="shared" ref="N131" si="331">M131*(1+N132)</f>
        <v>19.3125</v>
      </c>
      <c r="O131" s="153">
        <f t="shared" ref="O131" si="332">N131*(1+O132)</f>
        <v>19.3125</v>
      </c>
      <c r="P131" s="153">
        <f t="shared" ref="P131" si="333">O131*(1+P132)</f>
        <v>19.3125</v>
      </c>
      <c r="Q131" s="153">
        <f t="shared" ref="Q131" si="334">P131*(1+Q132)</f>
        <v>19.3125</v>
      </c>
      <c r="R131" s="153">
        <f t="shared" ref="R131" si="335">Q131*(1+R132)</f>
        <v>19.3125</v>
      </c>
      <c r="AB131" s="154">
        <f>R131*(1+AB132)</f>
        <v>19.3125</v>
      </c>
      <c r="AC131" s="153">
        <f>AB131*(1+AC132)</f>
        <v>19.3125</v>
      </c>
      <c r="AD131" s="153">
        <f t="shared" ref="AD131" si="336">AC131*(1+AD132)</f>
        <v>19.3125</v>
      </c>
      <c r="AE131" s="153">
        <f t="shared" ref="AE131" si="337">AD131*(1+AE132)</f>
        <v>19.3125</v>
      </c>
      <c r="AF131" s="153">
        <f t="shared" ref="AF131" si="338">AE131*(1+AF132)</f>
        <v>19.3125</v>
      </c>
      <c r="AG131" s="153">
        <f t="shared" ref="AG131" si="339">AF131*(1+AG132)</f>
        <v>19.3125</v>
      </c>
      <c r="AH131" s="153">
        <f t="shared" ref="AH131" si="340">AG131*(1+AH132)</f>
        <v>19.891874999999999</v>
      </c>
      <c r="AI131" s="153">
        <f t="shared" ref="AI131" si="341">AH131*(1+AI132)</f>
        <v>19.891874999999999</v>
      </c>
      <c r="AJ131" s="153">
        <f t="shared" ref="AJ131" si="342">AI131*(1+AJ132)</f>
        <v>19.891874999999999</v>
      </c>
      <c r="AK131" s="153">
        <f t="shared" ref="AK131" si="343">AJ131*(1+AK132)</f>
        <v>19.891874999999999</v>
      </c>
      <c r="AL131" s="153">
        <f t="shared" ref="AL131" si="344">AK131*(1+AL132)</f>
        <v>19.891874999999999</v>
      </c>
      <c r="AM131" s="153">
        <f t="shared" ref="AM131" si="345">AL131*(1+AM132)</f>
        <v>19.891874999999999</v>
      </c>
      <c r="AW131" s="154">
        <f>AM131*(1+AW132)</f>
        <v>19.891874999999999</v>
      </c>
      <c r="AX131" s="153">
        <f>AW131*(1+AX132)</f>
        <v>19.891874999999999</v>
      </c>
      <c r="AY131" s="153">
        <f t="shared" ref="AY131" si="346">AX131*(1+AY132)</f>
        <v>19.891874999999999</v>
      </c>
      <c r="AZ131" s="153">
        <f t="shared" ref="AZ131" si="347">AY131*(1+AZ132)</f>
        <v>19.891874999999999</v>
      </c>
      <c r="BA131" s="153">
        <f t="shared" ref="BA131" si="348">AZ131*(1+BA132)</f>
        <v>19.891874999999999</v>
      </c>
      <c r="BB131" s="153">
        <f t="shared" ref="BB131" si="349">BA131*(1+BB132)</f>
        <v>19.891874999999999</v>
      </c>
      <c r="BC131" s="153">
        <f t="shared" ref="BC131" si="350">BB131*(1+BC132)</f>
        <v>20.488631250000001</v>
      </c>
      <c r="BD131" s="153">
        <f t="shared" ref="BD131" si="351">BC131*(1+BD132)</f>
        <v>20.488631250000001</v>
      </c>
      <c r="BE131" s="153">
        <f t="shared" ref="BE131" si="352">BD131*(1+BE132)</f>
        <v>20.488631250000001</v>
      </c>
      <c r="BF131" s="153">
        <f t="shared" ref="BF131" si="353">BE131*(1+BF132)</f>
        <v>20.488631250000001</v>
      </c>
      <c r="BG131" s="153">
        <f t="shared" ref="BG131" si="354">BF131*(1+BG132)</f>
        <v>20.488631250000001</v>
      </c>
      <c r="BH131" s="153">
        <f t="shared" ref="BH131" si="355">BG131*(1+BH132)</f>
        <v>20.488631250000001</v>
      </c>
    </row>
    <row r="132" spans="2:67" ht="18" customHeight="1" x14ac:dyDescent="0.25">
      <c r="B132" s="113"/>
      <c r="C132" s="113"/>
      <c r="D132" s="113"/>
      <c r="E132" s="118" t="s">
        <v>6</v>
      </c>
      <c r="H132" s="133">
        <v>0</v>
      </c>
      <c r="I132" s="133">
        <v>0</v>
      </c>
      <c r="J132" s="133">
        <v>0</v>
      </c>
      <c r="K132" s="133">
        <v>0</v>
      </c>
      <c r="L132" s="133">
        <v>0</v>
      </c>
      <c r="M132" s="133">
        <v>0.03</v>
      </c>
      <c r="N132" s="133">
        <v>0</v>
      </c>
      <c r="O132" s="133">
        <v>0</v>
      </c>
      <c r="P132" s="133">
        <v>0</v>
      </c>
      <c r="Q132" s="133">
        <v>0</v>
      </c>
      <c r="R132" s="133">
        <v>0</v>
      </c>
      <c r="AB132" s="133">
        <v>0</v>
      </c>
      <c r="AC132" s="133">
        <v>0</v>
      </c>
      <c r="AD132" s="133">
        <v>0</v>
      </c>
      <c r="AE132" s="133">
        <v>0</v>
      </c>
      <c r="AF132" s="133">
        <v>0</v>
      </c>
      <c r="AG132" s="133">
        <v>0</v>
      </c>
      <c r="AH132" s="133">
        <v>0.03</v>
      </c>
      <c r="AI132" s="133">
        <v>0</v>
      </c>
      <c r="AJ132" s="133">
        <v>0</v>
      </c>
      <c r="AK132" s="133">
        <v>0</v>
      </c>
      <c r="AL132" s="133">
        <v>0</v>
      </c>
      <c r="AM132" s="133">
        <v>0</v>
      </c>
      <c r="AW132" s="133">
        <v>0</v>
      </c>
      <c r="AX132" s="133">
        <v>0</v>
      </c>
      <c r="AY132" s="133">
        <v>0</v>
      </c>
      <c r="AZ132" s="133">
        <v>0</v>
      </c>
      <c r="BA132" s="133">
        <v>0</v>
      </c>
      <c r="BB132" s="133">
        <v>0</v>
      </c>
      <c r="BC132" s="133">
        <v>0.03</v>
      </c>
      <c r="BD132" s="133">
        <v>0</v>
      </c>
      <c r="BE132" s="133">
        <v>0</v>
      </c>
      <c r="BF132" s="133">
        <v>0</v>
      </c>
      <c r="BG132" s="133">
        <v>0</v>
      </c>
      <c r="BH132" s="133">
        <v>0</v>
      </c>
    </row>
    <row r="133" spans="2:67" ht="18" customHeight="1" x14ac:dyDescent="0.25">
      <c r="B133" s="113"/>
      <c r="C133" s="113"/>
      <c r="D133" s="113"/>
      <c r="E133" s="113"/>
    </row>
    <row r="134" spans="2:67" ht="18" customHeight="1" x14ac:dyDescent="0.25">
      <c r="B134" s="113"/>
      <c r="C134" s="113"/>
      <c r="D134" s="113" t="s">
        <v>42</v>
      </c>
      <c r="E134" s="113"/>
      <c r="G134" s="155">
        <v>0.4</v>
      </c>
      <c r="H134" s="155">
        <v>0.4</v>
      </c>
      <c r="I134" s="155">
        <v>0.4</v>
      </c>
      <c r="J134" s="155">
        <v>0.4</v>
      </c>
      <c r="K134" s="155">
        <v>0.4</v>
      </c>
      <c r="L134" s="155">
        <v>0.4</v>
      </c>
      <c r="M134" s="155">
        <v>0.4</v>
      </c>
      <c r="N134" s="155">
        <v>0.4</v>
      </c>
      <c r="O134" s="155">
        <v>0.4</v>
      </c>
      <c r="P134" s="155">
        <v>0.4</v>
      </c>
      <c r="Q134" s="155">
        <v>0.4</v>
      </c>
      <c r="R134" s="155">
        <v>0.4</v>
      </c>
      <c r="AB134" s="155">
        <v>0.4</v>
      </c>
      <c r="AC134" s="155">
        <v>0.4</v>
      </c>
      <c r="AD134" s="155">
        <v>0.4</v>
      </c>
      <c r="AE134" s="155">
        <v>0.4</v>
      </c>
      <c r="AF134" s="155">
        <v>0.4</v>
      </c>
      <c r="AG134" s="155">
        <v>0.4</v>
      </c>
      <c r="AH134" s="155">
        <v>0.4</v>
      </c>
      <c r="AI134" s="155">
        <v>0.4</v>
      </c>
      <c r="AJ134" s="155">
        <v>0.4</v>
      </c>
      <c r="AK134" s="155">
        <v>0.4</v>
      </c>
      <c r="AL134" s="155">
        <v>0.4</v>
      </c>
      <c r="AM134" s="155">
        <v>0.4</v>
      </c>
      <c r="AW134" s="155">
        <v>0.4</v>
      </c>
      <c r="AX134" s="155">
        <v>0.4</v>
      </c>
      <c r="AY134" s="155">
        <v>0.4</v>
      </c>
      <c r="AZ134" s="155">
        <v>0.4</v>
      </c>
      <c r="BA134" s="155">
        <v>0.4</v>
      </c>
      <c r="BB134" s="155">
        <v>0.4</v>
      </c>
      <c r="BC134" s="155">
        <v>0.4</v>
      </c>
      <c r="BD134" s="155">
        <v>0.4</v>
      </c>
      <c r="BE134" s="155">
        <v>0.4</v>
      </c>
      <c r="BF134" s="155">
        <v>0.4</v>
      </c>
      <c r="BG134" s="155">
        <v>0.4</v>
      </c>
      <c r="BH134" s="155">
        <v>0.4</v>
      </c>
    </row>
    <row r="135" spans="2:67" ht="18" customHeight="1" x14ac:dyDescent="0.25">
      <c r="B135" s="113"/>
      <c r="C135" s="113"/>
      <c r="D135" s="113" t="s">
        <v>44</v>
      </c>
      <c r="E135" s="113"/>
      <c r="G135" s="153">
        <f>G131*G134</f>
        <v>7.5</v>
      </c>
      <c r="H135" s="153">
        <f t="shared" ref="H135:R135" si="356">H131*H134</f>
        <v>7.5</v>
      </c>
      <c r="I135" s="153">
        <f t="shared" si="356"/>
        <v>7.5</v>
      </c>
      <c r="J135" s="153">
        <f t="shared" si="356"/>
        <v>7.5</v>
      </c>
      <c r="K135" s="153">
        <f t="shared" si="356"/>
        <v>7.5</v>
      </c>
      <c r="L135" s="153">
        <f t="shared" si="356"/>
        <v>7.5</v>
      </c>
      <c r="M135" s="153">
        <f t="shared" si="356"/>
        <v>7.7250000000000005</v>
      </c>
      <c r="N135" s="153">
        <f t="shared" si="356"/>
        <v>7.7250000000000005</v>
      </c>
      <c r="O135" s="153">
        <f t="shared" si="356"/>
        <v>7.7250000000000005</v>
      </c>
      <c r="P135" s="153">
        <f t="shared" si="356"/>
        <v>7.7250000000000005</v>
      </c>
      <c r="Q135" s="153">
        <f t="shared" si="356"/>
        <v>7.7250000000000005</v>
      </c>
      <c r="R135" s="153">
        <f t="shared" si="356"/>
        <v>7.7250000000000005</v>
      </c>
      <c r="AB135" s="153">
        <f>AB131*AB134</f>
        <v>7.7250000000000005</v>
      </c>
      <c r="AC135" s="153">
        <f t="shared" ref="AC135:AM135" si="357">AC131*AC134</f>
        <v>7.7250000000000005</v>
      </c>
      <c r="AD135" s="153">
        <f t="shared" si="357"/>
        <v>7.7250000000000005</v>
      </c>
      <c r="AE135" s="153">
        <f t="shared" si="357"/>
        <v>7.7250000000000005</v>
      </c>
      <c r="AF135" s="153">
        <f t="shared" si="357"/>
        <v>7.7250000000000005</v>
      </c>
      <c r="AG135" s="153">
        <f t="shared" si="357"/>
        <v>7.7250000000000005</v>
      </c>
      <c r="AH135" s="153">
        <f t="shared" si="357"/>
        <v>7.9567499999999995</v>
      </c>
      <c r="AI135" s="153">
        <f t="shared" si="357"/>
        <v>7.9567499999999995</v>
      </c>
      <c r="AJ135" s="153">
        <f t="shared" si="357"/>
        <v>7.9567499999999995</v>
      </c>
      <c r="AK135" s="153">
        <f t="shared" si="357"/>
        <v>7.9567499999999995</v>
      </c>
      <c r="AL135" s="153">
        <f t="shared" si="357"/>
        <v>7.9567499999999995</v>
      </c>
      <c r="AM135" s="153">
        <f t="shared" si="357"/>
        <v>7.9567499999999995</v>
      </c>
      <c r="AW135" s="153">
        <f>AW131*AW134</f>
        <v>7.9567499999999995</v>
      </c>
      <c r="AX135" s="153">
        <f t="shared" ref="AX135:BH135" si="358">AX131*AX134</f>
        <v>7.9567499999999995</v>
      </c>
      <c r="AY135" s="153">
        <f t="shared" si="358"/>
        <v>7.9567499999999995</v>
      </c>
      <c r="AZ135" s="153">
        <f t="shared" si="358"/>
        <v>7.9567499999999995</v>
      </c>
      <c r="BA135" s="153">
        <f t="shared" si="358"/>
        <v>7.9567499999999995</v>
      </c>
      <c r="BB135" s="153">
        <f t="shared" si="358"/>
        <v>7.9567499999999995</v>
      </c>
      <c r="BC135" s="153">
        <f t="shared" si="358"/>
        <v>8.1954525</v>
      </c>
      <c r="BD135" s="153">
        <f t="shared" si="358"/>
        <v>8.1954525</v>
      </c>
      <c r="BE135" s="153">
        <f t="shared" si="358"/>
        <v>8.1954525</v>
      </c>
      <c r="BF135" s="153">
        <f t="shared" si="358"/>
        <v>8.1954525</v>
      </c>
      <c r="BG135" s="153">
        <f t="shared" si="358"/>
        <v>8.1954525</v>
      </c>
      <c r="BH135" s="153">
        <f t="shared" si="358"/>
        <v>8.1954525</v>
      </c>
    </row>
    <row r="136" spans="2:67" ht="18" customHeight="1" x14ac:dyDescent="0.25">
      <c r="B136" s="113"/>
      <c r="C136" s="113"/>
      <c r="D136" s="113"/>
      <c r="E136" s="113"/>
    </row>
    <row r="137" spans="2:67" ht="18" customHeight="1" x14ac:dyDescent="0.25">
      <c r="B137" s="113"/>
      <c r="C137" s="113"/>
      <c r="D137" s="113" t="s">
        <v>45</v>
      </c>
      <c r="E137" s="113"/>
      <c r="G137" s="155">
        <v>0.3</v>
      </c>
      <c r="H137" s="155">
        <v>0.3</v>
      </c>
      <c r="I137" s="155">
        <v>0.3</v>
      </c>
      <c r="J137" s="155">
        <v>0.3</v>
      </c>
      <c r="K137" s="155">
        <v>0.3</v>
      </c>
      <c r="L137" s="155">
        <v>0.3</v>
      </c>
      <c r="M137" s="155">
        <v>0.3</v>
      </c>
      <c r="N137" s="155">
        <v>0.3</v>
      </c>
      <c r="O137" s="155">
        <v>0.3</v>
      </c>
      <c r="P137" s="155">
        <v>0.3</v>
      </c>
      <c r="Q137" s="155">
        <v>0.3</v>
      </c>
      <c r="R137" s="155">
        <v>0.3</v>
      </c>
      <c r="AB137" s="155">
        <v>0.3</v>
      </c>
      <c r="AC137" s="155">
        <v>0.3</v>
      </c>
      <c r="AD137" s="155">
        <v>0.3</v>
      </c>
      <c r="AE137" s="155">
        <v>0.3</v>
      </c>
      <c r="AF137" s="155">
        <v>0.3</v>
      </c>
      <c r="AG137" s="155">
        <v>0.3</v>
      </c>
      <c r="AH137" s="155">
        <v>0.3</v>
      </c>
      <c r="AI137" s="155">
        <v>0.3</v>
      </c>
      <c r="AJ137" s="155">
        <v>0.3</v>
      </c>
      <c r="AK137" s="155">
        <v>0.3</v>
      </c>
      <c r="AL137" s="155">
        <v>0.3</v>
      </c>
      <c r="AM137" s="155">
        <v>0.3</v>
      </c>
      <c r="AW137" s="155">
        <v>0.3</v>
      </c>
      <c r="AX137" s="155">
        <v>0.3</v>
      </c>
      <c r="AY137" s="155">
        <v>0.3</v>
      </c>
      <c r="AZ137" s="155">
        <v>0.3</v>
      </c>
      <c r="BA137" s="155">
        <v>0.3</v>
      </c>
      <c r="BB137" s="155">
        <v>0.3</v>
      </c>
      <c r="BC137" s="155">
        <v>0.3</v>
      </c>
      <c r="BD137" s="155">
        <v>0.3</v>
      </c>
      <c r="BE137" s="155">
        <v>0.3</v>
      </c>
      <c r="BF137" s="155">
        <v>0.3</v>
      </c>
      <c r="BG137" s="155">
        <v>0.3</v>
      </c>
      <c r="BH137" s="155">
        <v>0.3</v>
      </c>
    </row>
    <row r="138" spans="2:67" ht="18" customHeight="1" x14ac:dyDescent="0.25">
      <c r="B138" s="113"/>
      <c r="C138" s="113"/>
      <c r="D138" s="113" t="s">
        <v>46</v>
      </c>
      <c r="E138" s="113"/>
      <c r="G138" s="153">
        <f>G131*G137</f>
        <v>5.625</v>
      </c>
      <c r="H138" s="153">
        <f t="shared" ref="H138:R138" si="359">H131*H137</f>
        <v>5.625</v>
      </c>
      <c r="I138" s="153">
        <f t="shared" si="359"/>
        <v>5.625</v>
      </c>
      <c r="J138" s="153">
        <f t="shared" si="359"/>
        <v>5.625</v>
      </c>
      <c r="K138" s="153">
        <f t="shared" si="359"/>
        <v>5.625</v>
      </c>
      <c r="L138" s="153">
        <f t="shared" si="359"/>
        <v>5.625</v>
      </c>
      <c r="M138" s="153">
        <f t="shared" si="359"/>
        <v>5.7937500000000002</v>
      </c>
      <c r="N138" s="153">
        <f t="shared" si="359"/>
        <v>5.7937500000000002</v>
      </c>
      <c r="O138" s="153">
        <f t="shared" si="359"/>
        <v>5.7937500000000002</v>
      </c>
      <c r="P138" s="153">
        <f t="shared" si="359"/>
        <v>5.7937500000000002</v>
      </c>
      <c r="Q138" s="153">
        <f t="shared" si="359"/>
        <v>5.7937500000000002</v>
      </c>
      <c r="R138" s="153">
        <f t="shared" si="359"/>
        <v>5.7937500000000002</v>
      </c>
      <c r="AB138" s="153">
        <f>AB131*AB137</f>
        <v>5.7937500000000002</v>
      </c>
      <c r="AC138" s="153">
        <f t="shared" ref="AC138:AM138" si="360">AC131*AC137</f>
        <v>5.7937500000000002</v>
      </c>
      <c r="AD138" s="153">
        <f t="shared" si="360"/>
        <v>5.7937500000000002</v>
      </c>
      <c r="AE138" s="153">
        <f t="shared" si="360"/>
        <v>5.7937500000000002</v>
      </c>
      <c r="AF138" s="153">
        <f t="shared" si="360"/>
        <v>5.7937500000000002</v>
      </c>
      <c r="AG138" s="153">
        <f t="shared" si="360"/>
        <v>5.7937500000000002</v>
      </c>
      <c r="AH138" s="153">
        <f t="shared" si="360"/>
        <v>5.9675624999999997</v>
      </c>
      <c r="AI138" s="153">
        <f t="shared" si="360"/>
        <v>5.9675624999999997</v>
      </c>
      <c r="AJ138" s="153">
        <f t="shared" si="360"/>
        <v>5.9675624999999997</v>
      </c>
      <c r="AK138" s="153">
        <f t="shared" si="360"/>
        <v>5.9675624999999997</v>
      </c>
      <c r="AL138" s="153">
        <f t="shared" si="360"/>
        <v>5.9675624999999997</v>
      </c>
      <c r="AM138" s="153">
        <f t="shared" si="360"/>
        <v>5.9675624999999997</v>
      </c>
      <c r="AW138" s="153">
        <f>AW131*AW137</f>
        <v>5.9675624999999997</v>
      </c>
      <c r="AX138" s="153">
        <f t="shared" ref="AX138:BH138" si="361">AX131*AX137</f>
        <v>5.9675624999999997</v>
      </c>
      <c r="AY138" s="153">
        <f t="shared" si="361"/>
        <v>5.9675624999999997</v>
      </c>
      <c r="AZ138" s="153">
        <f t="shared" si="361"/>
        <v>5.9675624999999997</v>
      </c>
      <c r="BA138" s="153">
        <f t="shared" si="361"/>
        <v>5.9675624999999997</v>
      </c>
      <c r="BB138" s="153">
        <f t="shared" si="361"/>
        <v>5.9675624999999997</v>
      </c>
      <c r="BC138" s="153">
        <f t="shared" si="361"/>
        <v>6.1465893750000005</v>
      </c>
      <c r="BD138" s="153">
        <f t="shared" si="361"/>
        <v>6.1465893750000005</v>
      </c>
      <c r="BE138" s="153">
        <f t="shared" si="361"/>
        <v>6.1465893750000005</v>
      </c>
      <c r="BF138" s="153">
        <f t="shared" si="361"/>
        <v>6.1465893750000005</v>
      </c>
      <c r="BG138" s="153">
        <f t="shared" si="361"/>
        <v>6.1465893750000005</v>
      </c>
      <c r="BH138" s="153">
        <f t="shared" si="361"/>
        <v>6.1465893750000005</v>
      </c>
    </row>
    <row r="139" spans="2:67" ht="18" customHeight="1" x14ac:dyDescent="0.25">
      <c r="B139" s="113"/>
      <c r="C139" s="113"/>
      <c r="D139" s="113"/>
      <c r="E139" s="113"/>
    </row>
    <row r="140" spans="2:67" ht="18" customHeight="1" x14ac:dyDescent="0.25">
      <c r="B140" s="113"/>
      <c r="C140" s="113"/>
      <c r="D140" s="113" t="s">
        <v>47</v>
      </c>
      <c r="E140" s="113"/>
      <c r="G140" s="152">
        <v>15</v>
      </c>
      <c r="H140" s="152">
        <v>15</v>
      </c>
      <c r="I140" s="152">
        <v>15</v>
      </c>
      <c r="J140" s="152">
        <v>15</v>
      </c>
      <c r="K140" s="152">
        <v>15</v>
      </c>
      <c r="L140" s="152">
        <v>15</v>
      </c>
      <c r="M140" s="152">
        <v>15</v>
      </c>
      <c r="N140" s="152">
        <v>15</v>
      </c>
      <c r="O140" s="152">
        <v>15</v>
      </c>
      <c r="P140" s="152">
        <v>15</v>
      </c>
      <c r="Q140" s="152">
        <v>15</v>
      </c>
      <c r="R140" s="152">
        <v>15</v>
      </c>
      <c r="AB140" s="152">
        <v>15</v>
      </c>
      <c r="AC140" s="152">
        <v>15</v>
      </c>
      <c r="AD140" s="152">
        <v>15</v>
      </c>
      <c r="AE140" s="152">
        <v>15</v>
      </c>
      <c r="AF140" s="152">
        <v>15</v>
      </c>
      <c r="AG140" s="152">
        <v>15</v>
      </c>
      <c r="AH140" s="152">
        <v>15</v>
      </c>
      <c r="AI140" s="152">
        <v>15</v>
      </c>
      <c r="AJ140" s="152">
        <v>15</v>
      </c>
      <c r="AK140" s="152">
        <v>15</v>
      </c>
      <c r="AL140" s="152">
        <v>15</v>
      </c>
      <c r="AM140" s="152">
        <v>15</v>
      </c>
      <c r="AW140" s="152">
        <v>15</v>
      </c>
      <c r="AX140" s="152">
        <v>15</v>
      </c>
      <c r="AY140" s="152">
        <v>15</v>
      </c>
      <c r="AZ140" s="152">
        <v>15</v>
      </c>
      <c r="BA140" s="152">
        <v>15</v>
      </c>
      <c r="BB140" s="152">
        <v>15</v>
      </c>
      <c r="BC140" s="152">
        <v>15</v>
      </c>
      <c r="BD140" s="152">
        <v>15</v>
      </c>
      <c r="BE140" s="152">
        <v>15</v>
      </c>
      <c r="BF140" s="152">
        <v>15</v>
      </c>
      <c r="BG140" s="152">
        <v>15</v>
      </c>
      <c r="BH140" s="152">
        <v>15</v>
      </c>
    </row>
    <row r="141" spans="2:67" ht="18" customHeight="1" x14ac:dyDescent="0.25">
      <c r="B141" s="113"/>
      <c r="C141" s="113"/>
      <c r="D141" s="113"/>
      <c r="E141" s="113"/>
    </row>
    <row r="142" spans="2:67" ht="18" customHeight="1" x14ac:dyDescent="0.25">
      <c r="B142" s="113"/>
      <c r="C142" s="113"/>
      <c r="D142" s="113" t="s">
        <v>48</v>
      </c>
      <c r="E142" s="113"/>
      <c r="G142" s="153">
        <f>SUM(G131,G135,G138,G140)</f>
        <v>46.875</v>
      </c>
      <c r="H142" s="153">
        <f t="shared" ref="H142:R142" si="362">SUM(H131,H135,H138,H140)</f>
        <v>46.875</v>
      </c>
      <c r="I142" s="153">
        <f t="shared" si="362"/>
        <v>46.875</v>
      </c>
      <c r="J142" s="153">
        <f t="shared" si="362"/>
        <v>46.875</v>
      </c>
      <c r="K142" s="153">
        <f t="shared" si="362"/>
        <v>46.875</v>
      </c>
      <c r="L142" s="153">
        <f t="shared" si="362"/>
        <v>46.875</v>
      </c>
      <c r="M142" s="153">
        <f t="shared" si="362"/>
        <v>47.831250000000004</v>
      </c>
      <c r="N142" s="153">
        <f t="shared" si="362"/>
        <v>47.831250000000004</v>
      </c>
      <c r="O142" s="153">
        <f t="shared" si="362"/>
        <v>47.831250000000004</v>
      </c>
      <c r="P142" s="153">
        <f t="shared" si="362"/>
        <v>47.831250000000004</v>
      </c>
      <c r="Q142" s="153">
        <f t="shared" si="362"/>
        <v>47.831250000000004</v>
      </c>
      <c r="R142" s="153">
        <f t="shared" si="362"/>
        <v>47.831250000000004</v>
      </c>
      <c r="AB142" s="153">
        <f>SUM(AB131,AB135,AB138,AB140)</f>
        <v>47.831250000000004</v>
      </c>
      <c r="AC142" s="153">
        <f t="shared" ref="AC142:AM142" si="363">SUM(AC131,AC135,AC138,AC140)</f>
        <v>47.831250000000004</v>
      </c>
      <c r="AD142" s="153">
        <f t="shared" si="363"/>
        <v>47.831250000000004</v>
      </c>
      <c r="AE142" s="153">
        <f t="shared" si="363"/>
        <v>47.831250000000004</v>
      </c>
      <c r="AF142" s="153">
        <f t="shared" si="363"/>
        <v>47.831250000000004</v>
      </c>
      <c r="AG142" s="153">
        <f t="shared" si="363"/>
        <v>47.831250000000004</v>
      </c>
      <c r="AH142" s="153">
        <f t="shared" si="363"/>
        <v>48.816187499999998</v>
      </c>
      <c r="AI142" s="153">
        <f t="shared" si="363"/>
        <v>48.816187499999998</v>
      </c>
      <c r="AJ142" s="153">
        <f t="shared" si="363"/>
        <v>48.816187499999998</v>
      </c>
      <c r="AK142" s="153">
        <f t="shared" si="363"/>
        <v>48.816187499999998</v>
      </c>
      <c r="AL142" s="153">
        <f t="shared" si="363"/>
        <v>48.816187499999998</v>
      </c>
      <c r="AM142" s="153">
        <f t="shared" si="363"/>
        <v>48.816187499999998</v>
      </c>
      <c r="AW142" s="153">
        <f>SUM(AW131,AW135,AW138,AW140)</f>
        <v>48.816187499999998</v>
      </c>
      <c r="AX142" s="153">
        <f t="shared" ref="AX142:BH142" si="364">SUM(AX131,AX135,AX138,AX140)</f>
        <v>48.816187499999998</v>
      </c>
      <c r="AY142" s="153">
        <f t="shared" si="364"/>
        <v>48.816187499999998</v>
      </c>
      <c r="AZ142" s="153">
        <f t="shared" si="364"/>
        <v>48.816187499999998</v>
      </c>
      <c r="BA142" s="153">
        <f t="shared" si="364"/>
        <v>48.816187499999998</v>
      </c>
      <c r="BB142" s="153">
        <f t="shared" si="364"/>
        <v>48.816187499999998</v>
      </c>
      <c r="BC142" s="153">
        <f t="shared" si="364"/>
        <v>49.830673124999997</v>
      </c>
      <c r="BD142" s="153">
        <f t="shared" si="364"/>
        <v>49.830673124999997</v>
      </c>
      <c r="BE142" s="153">
        <f t="shared" si="364"/>
        <v>49.830673124999997</v>
      </c>
      <c r="BF142" s="153">
        <f t="shared" si="364"/>
        <v>49.830673124999997</v>
      </c>
      <c r="BG142" s="153">
        <f t="shared" si="364"/>
        <v>49.830673124999997</v>
      </c>
      <c r="BH142" s="153">
        <f t="shared" si="364"/>
        <v>49.830673124999997</v>
      </c>
    </row>
    <row r="143" spans="2:67" ht="18" customHeight="1" x14ac:dyDescent="0.25">
      <c r="B143" s="113"/>
      <c r="C143" s="113"/>
      <c r="D143" s="113" t="s">
        <v>49</v>
      </c>
      <c r="E143" s="113"/>
      <c r="G143" s="153">
        <f>G129*G142</f>
        <v>46.875</v>
      </c>
      <c r="H143" s="153">
        <f t="shared" ref="H143:R143" si="365">H129*H142</f>
        <v>46.875</v>
      </c>
      <c r="I143" s="153">
        <f t="shared" si="365"/>
        <v>46.875</v>
      </c>
      <c r="J143" s="153">
        <f t="shared" si="365"/>
        <v>46.875</v>
      </c>
      <c r="K143" s="153">
        <f t="shared" si="365"/>
        <v>46.875</v>
      </c>
      <c r="L143" s="153">
        <f t="shared" si="365"/>
        <v>46.875</v>
      </c>
      <c r="M143" s="153">
        <f t="shared" si="365"/>
        <v>47.831250000000004</v>
      </c>
      <c r="N143" s="153">
        <f t="shared" si="365"/>
        <v>47.831250000000004</v>
      </c>
      <c r="O143" s="153">
        <f t="shared" si="365"/>
        <v>47.831250000000004</v>
      </c>
      <c r="P143" s="153">
        <f t="shared" si="365"/>
        <v>47.831250000000004</v>
      </c>
      <c r="Q143" s="153">
        <f t="shared" si="365"/>
        <v>47.831250000000004</v>
      </c>
      <c r="R143" s="153">
        <f t="shared" si="365"/>
        <v>47.831250000000004</v>
      </c>
      <c r="T143" s="156"/>
      <c r="U143" s="156"/>
      <c r="V143" s="156"/>
      <c r="W143" s="156"/>
      <c r="X143" s="156"/>
      <c r="Y143" s="156"/>
      <c r="AB143" s="153">
        <f>AB129*AB142</f>
        <v>47.831250000000004</v>
      </c>
      <c r="AC143" s="153">
        <f t="shared" ref="AC143:AM143" si="366">AC129*AC142</f>
        <v>47.831250000000004</v>
      </c>
      <c r="AD143" s="153">
        <f t="shared" si="366"/>
        <v>47.831250000000004</v>
      </c>
      <c r="AE143" s="153">
        <f t="shared" si="366"/>
        <v>47.831250000000004</v>
      </c>
      <c r="AF143" s="153">
        <f t="shared" si="366"/>
        <v>47.831250000000004</v>
      </c>
      <c r="AG143" s="153">
        <f t="shared" si="366"/>
        <v>47.831250000000004</v>
      </c>
      <c r="AH143" s="153">
        <f t="shared" si="366"/>
        <v>48.816187499999998</v>
      </c>
      <c r="AI143" s="153">
        <f t="shared" si="366"/>
        <v>48.816187499999998</v>
      </c>
      <c r="AJ143" s="153">
        <f t="shared" si="366"/>
        <v>48.816187499999998</v>
      </c>
      <c r="AK143" s="153">
        <f t="shared" si="366"/>
        <v>48.816187499999998</v>
      </c>
      <c r="AL143" s="153">
        <f t="shared" si="366"/>
        <v>48.816187499999998</v>
      </c>
      <c r="AM143" s="153">
        <f t="shared" si="366"/>
        <v>48.816187499999998</v>
      </c>
      <c r="AO143" s="156"/>
      <c r="AP143" s="156"/>
      <c r="AQ143" s="156"/>
      <c r="AR143" s="156"/>
      <c r="AS143" s="156"/>
      <c r="AT143" s="156"/>
      <c r="AW143" s="153">
        <f>AW129*AW142</f>
        <v>48.816187499999998</v>
      </c>
      <c r="AX143" s="153">
        <f t="shared" ref="AX143:BH143" si="367">AX129*AX142</f>
        <v>48.816187499999998</v>
      </c>
      <c r="AY143" s="153">
        <f t="shared" si="367"/>
        <v>48.816187499999998</v>
      </c>
      <c r="AZ143" s="153">
        <f t="shared" si="367"/>
        <v>48.816187499999998</v>
      </c>
      <c r="BA143" s="153">
        <f t="shared" si="367"/>
        <v>48.816187499999998</v>
      </c>
      <c r="BB143" s="153">
        <f t="shared" si="367"/>
        <v>48.816187499999998</v>
      </c>
      <c r="BC143" s="153">
        <f t="shared" si="367"/>
        <v>49.830673124999997</v>
      </c>
      <c r="BD143" s="153">
        <f t="shared" si="367"/>
        <v>49.830673124999997</v>
      </c>
      <c r="BE143" s="153">
        <f t="shared" si="367"/>
        <v>49.830673124999997</v>
      </c>
      <c r="BF143" s="153">
        <f t="shared" si="367"/>
        <v>49.830673124999997</v>
      </c>
      <c r="BG143" s="153">
        <f t="shared" si="367"/>
        <v>49.830673124999997</v>
      </c>
      <c r="BH143" s="153">
        <f t="shared" si="367"/>
        <v>49.830673124999997</v>
      </c>
      <c r="BJ143" s="156"/>
      <c r="BK143" s="156"/>
      <c r="BL143" s="156"/>
      <c r="BM143" s="156"/>
      <c r="BN143" s="156"/>
      <c r="BO143" s="156"/>
    </row>
    <row r="144" spans="2:67" ht="18" customHeight="1" x14ac:dyDescent="0.25">
      <c r="B144" s="113"/>
      <c r="C144" s="113"/>
      <c r="D144" s="113"/>
      <c r="E144" s="113"/>
    </row>
    <row r="145" spans="2:67" ht="18" customHeight="1" x14ac:dyDescent="0.25">
      <c r="B145" s="113"/>
      <c r="C145" s="113" t="s">
        <v>74</v>
      </c>
      <c r="D145" s="113"/>
      <c r="E145" s="113"/>
    </row>
    <row r="146" spans="2:67" ht="18" customHeight="1" x14ac:dyDescent="0.25">
      <c r="B146" s="113"/>
      <c r="C146" s="113"/>
      <c r="D146" s="113" t="s">
        <v>41</v>
      </c>
      <c r="E146" s="113"/>
      <c r="G146" s="119">
        <v>4</v>
      </c>
      <c r="H146" s="119">
        <v>4</v>
      </c>
      <c r="I146" s="119">
        <v>4</v>
      </c>
      <c r="J146" s="119">
        <v>4</v>
      </c>
      <c r="K146" s="119">
        <v>4</v>
      </c>
      <c r="L146" s="119">
        <v>4</v>
      </c>
      <c r="M146" s="119">
        <v>4</v>
      </c>
      <c r="N146" s="119">
        <v>4</v>
      </c>
      <c r="O146" s="119">
        <v>4</v>
      </c>
      <c r="P146" s="119">
        <v>4</v>
      </c>
      <c r="Q146" s="119">
        <v>4</v>
      </c>
      <c r="R146" s="119">
        <v>4</v>
      </c>
      <c r="AB146" s="119">
        <v>5</v>
      </c>
      <c r="AC146" s="119">
        <v>5</v>
      </c>
      <c r="AD146" s="119">
        <v>5</v>
      </c>
      <c r="AE146" s="119">
        <v>5</v>
      </c>
      <c r="AF146" s="119">
        <v>5</v>
      </c>
      <c r="AG146" s="119">
        <v>5</v>
      </c>
      <c r="AH146" s="119">
        <v>5</v>
      </c>
      <c r="AI146" s="119">
        <v>5</v>
      </c>
      <c r="AJ146" s="119">
        <v>5</v>
      </c>
      <c r="AK146" s="119">
        <v>5</v>
      </c>
      <c r="AL146" s="119">
        <v>5</v>
      </c>
      <c r="AM146" s="119">
        <v>5</v>
      </c>
      <c r="AW146" s="119">
        <v>6</v>
      </c>
      <c r="AX146" s="119">
        <v>6</v>
      </c>
      <c r="AY146" s="119">
        <v>6</v>
      </c>
      <c r="AZ146" s="119">
        <v>6</v>
      </c>
      <c r="BA146" s="119">
        <v>6</v>
      </c>
      <c r="BB146" s="119">
        <v>6</v>
      </c>
      <c r="BC146" s="119">
        <v>6</v>
      </c>
      <c r="BD146" s="119">
        <v>6</v>
      </c>
      <c r="BE146" s="119">
        <v>6</v>
      </c>
      <c r="BF146" s="119">
        <v>6</v>
      </c>
      <c r="BG146" s="119">
        <v>6</v>
      </c>
      <c r="BH146" s="119">
        <v>6</v>
      </c>
    </row>
    <row r="147" spans="2:67" ht="18" customHeight="1" x14ac:dyDescent="0.25">
      <c r="B147" s="113"/>
      <c r="C147" s="113"/>
      <c r="D147" s="113"/>
      <c r="E147" s="113"/>
    </row>
    <row r="148" spans="2:67" ht="18" customHeight="1" x14ac:dyDescent="0.25">
      <c r="B148" s="113"/>
      <c r="C148" s="113"/>
      <c r="D148" s="113" t="s">
        <v>43</v>
      </c>
      <c r="E148" s="113"/>
      <c r="G148" s="152">
        <v>12.5</v>
      </c>
      <c r="H148" s="153">
        <f>G148*(1+H149)</f>
        <v>12.5</v>
      </c>
      <c r="I148" s="153">
        <f t="shared" ref="I148" si="368">H148*(1+I149)</f>
        <v>12.5</v>
      </c>
      <c r="J148" s="153">
        <f t="shared" ref="J148" si="369">I148*(1+J149)</f>
        <v>12.5</v>
      </c>
      <c r="K148" s="153">
        <f t="shared" ref="K148" si="370">J148*(1+K149)</f>
        <v>12.5</v>
      </c>
      <c r="L148" s="153">
        <f t="shared" ref="L148" si="371">K148*(1+L149)</f>
        <v>12.5</v>
      </c>
      <c r="M148" s="153">
        <f t="shared" ref="M148" si="372">L148*(1+M149)</f>
        <v>12.875</v>
      </c>
      <c r="N148" s="153">
        <f t="shared" ref="N148" si="373">M148*(1+N149)</f>
        <v>12.875</v>
      </c>
      <c r="O148" s="153">
        <f t="shared" ref="O148" si="374">N148*(1+O149)</f>
        <v>12.875</v>
      </c>
      <c r="P148" s="153">
        <f t="shared" ref="P148" si="375">O148*(1+P149)</f>
        <v>12.875</v>
      </c>
      <c r="Q148" s="153">
        <f t="shared" ref="Q148" si="376">P148*(1+Q149)</f>
        <v>12.875</v>
      </c>
      <c r="R148" s="153">
        <f t="shared" ref="R148" si="377">Q148*(1+R149)</f>
        <v>12.875</v>
      </c>
      <c r="AB148" s="154">
        <f>R148*(1+AB149)</f>
        <v>12.875</v>
      </c>
      <c r="AC148" s="153">
        <f>AB148*(1+AC149)</f>
        <v>12.875</v>
      </c>
      <c r="AD148" s="153">
        <f t="shared" ref="AD148" si="378">AC148*(1+AD149)</f>
        <v>12.875</v>
      </c>
      <c r="AE148" s="153">
        <f t="shared" ref="AE148" si="379">AD148*(1+AE149)</f>
        <v>12.875</v>
      </c>
      <c r="AF148" s="153">
        <f t="shared" ref="AF148" si="380">AE148*(1+AF149)</f>
        <v>12.875</v>
      </c>
      <c r="AG148" s="153">
        <f t="shared" ref="AG148" si="381">AF148*(1+AG149)</f>
        <v>12.875</v>
      </c>
      <c r="AH148" s="153">
        <f t="shared" ref="AH148" si="382">AG148*(1+AH149)</f>
        <v>13.26125</v>
      </c>
      <c r="AI148" s="153">
        <f t="shared" ref="AI148" si="383">AH148*(1+AI149)</f>
        <v>13.26125</v>
      </c>
      <c r="AJ148" s="153">
        <f t="shared" ref="AJ148" si="384">AI148*(1+AJ149)</f>
        <v>13.26125</v>
      </c>
      <c r="AK148" s="153">
        <f t="shared" ref="AK148" si="385">AJ148*(1+AK149)</f>
        <v>13.26125</v>
      </c>
      <c r="AL148" s="153">
        <f t="shared" ref="AL148" si="386">AK148*(1+AL149)</f>
        <v>13.26125</v>
      </c>
      <c r="AM148" s="153">
        <f t="shared" ref="AM148" si="387">AL148*(1+AM149)</f>
        <v>13.26125</v>
      </c>
      <c r="AW148" s="154">
        <f>AM148*(1+AW149)</f>
        <v>13.26125</v>
      </c>
      <c r="AX148" s="153">
        <f>AW148*(1+AX149)</f>
        <v>13.26125</v>
      </c>
      <c r="AY148" s="153">
        <f t="shared" ref="AY148" si="388">AX148*(1+AY149)</f>
        <v>13.26125</v>
      </c>
      <c r="AZ148" s="153">
        <f t="shared" ref="AZ148" si="389">AY148*(1+AZ149)</f>
        <v>13.26125</v>
      </c>
      <c r="BA148" s="153">
        <f t="shared" ref="BA148" si="390">AZ148*(1+BA149)</f>
        <v>13.26125</v>
      </c>
      <c r="BB148" s="153">
        <f t="shared" ref="BB148" si="391">BA148*(1+BB149)</f>
        <v>13.26125</v>
      </c>
      <c r="BC148" s="153">
        <f t="shared" ref="BC148" si="392">BB148*(1+BC149)</f>
        <v>13.6590875</v>
      </c>
      <c r="BD148" s="153">
        <f t="shared" ref="BD148" si="393">BC148*(1+BD149)</f>
        <v>13.6590875</v>
      </c>
      <c r="BE148" s="153">
        <f t="shared" ref="BE148" si="394">BD148*(1+BE149)</f>
        <v>13.6590875</v>
      </c>
      <c r="BF148" s="153">
        <f t="shared" ref="BF148" si="395">BE148*(1+BF149)</f>
        <v>13.6590875</v>
      </c>
      <c r="BG148" s="153">
        <f t="shared" ref="BG148" si="396">BF148*(1+BG149)</f>
        <v>13.6590875</v>
      </c>
      <c r="BH148" s="153">
        <f t="shared" ref="BH148" si="397">BG148*(1+BH149)</f>
        <v>13.6590875</v>
      </c>
    </row>
    <row r="149" spans="2:67" ht="18" customHeight="1" x14ac:dyDescent="0.25">
      <c r="B149" s="113"/>
      <c r="C149" s="113"/>
      <c r="D149" s="113"/>
      <c r="E149" s="118" t="s">
        <v>6</v>
      </c>
      <c r="H149" s="133">
        <v>0</v>
      </c>
      <c r="I149" s="133">
        <v>0</v>
      </c>
      <c r="J149" s="133">
        <v>0</v>
      </c>
      <c r="K149" s="133">
        <v>0</v>
      </c>
      <c r="L149" s="133">
        <v>0</v>
      </c>
      <c r="M149" s="133">
        <v>0.03</v>
      </c>
      <c r="N149" s="133">
        <v>0</v>
      </c>
      <c r="O149" s="133">
        <v>0</v>
      </c>
      <c r="P149" s="133">
        <v>0</v>
      </c>
      <c r="Q149" s="133">
        <v>0</v>
      </c>
      <c r="R149" s="133">
        <v>0</v>
      </c>
      <c r="AB149" s="133">
        <v>0</v>
      </c>
      <c r="AC149" s="133">
        <v>0</v>
      </c>
      <c r="AD149" s="133">
        <v>0</v>
      </c>
      <c r="AE149" s="133">
        <v>0</v>
      </c>
      <c r="AF149" s="133">
        <v>0</v>
      </c>
      <c r="AG149" s="133">
        <v>0</v>
      </c>
      <c r="AH149" s="133">
        <v>0.03</v>
      </c>
      <c r="AI149" s="133">
        <v>0</v>
      </c>
      <c r="AJ149" s="133">
        <v>0</v>
      </c>
      <c r="AK149" s="133">
        <v>0</v>
      </c>
      <c r="AL149" s="133">
        <v>0</v>
      </c>
      <c r="AM149" s="133">
        <v>0</v>
      </c>
      <c r="AW149" s="133">
        <v>0</v>
      </c>
      <c r="AX149" s="133">
        <v>0</v>
      </c>
      <c r="AY149" s="133">
        <v>0</v>
      </c>
      <c r="AZ149" s="133">
        <v>0</v>
      </c>
      <c r="BA149" s="133">
        <v>0</v>
      </c>
      <c r="BB149" s="133">
        <v>0</v>
      </c>
      <c r="BC149" s="133">
        <v>0.03</v>
      </c>
      <c r="BD149" s="133">
        <v>0</v>
      </c>
      <c r="BE149" s="133">
        <v>0</v>
      </c>
      <c r="BF149" s="133">
        <v>0</v>
      </c>
      <c r="BG149" s="133">
        <v>0</v>
      </c>
      <c r="BH149" s="133">
        <v>0</v>
      </c>
    </row>
    <row r="150" spans="2:67" ht="18" customHeight="1" x14ac:dyDescent="0.25">
      <c r="B150" s="113"/>
      <c r="C150" s="113"/>
      <c r="D150" s="113"/>
      <c r="E150" s="113"/>
    </row>
    <row r="151" spans="2:67" ht="18" customHeight="1" x14ac:dyDescent="0.25">
      <c r="B151" s="113"/>
      <c r="C151" s="113"/>
      <c r="D151" s="113" t="s">
        <v>42</v>
      </c>
      <c r="E151" s="113"/>
      <c r="G151" s="155">
        <v>0.2</v>
      </c>
      <c r="H151" s="155">
        <v>0.2</v>
      </c>
      <c r="I151" s="155">
        <v>0.2</v>
      </c>
      <c r="J151" s="155">
        <v>0.2</v>
      </c>
      <c r="K151" s="155">
        <v>0.2</v>
      </c>
      <c r="L151" s="155">
        <v>0.2</v>
      </c>
      <c r="M151" s="155">
        <v>0.2</v>
      </c>
      <c r="N151" s="155">
        <v>0.2</v>
      </c>
      <c r="O151" s="155">
        <v>0.2</v>
      </c>
      <c r="P151" s="155">
        <v>0.2</v>
      </c>
      <c r="Q151" s="155">
        <v>0.2</v>
      </c>
      <c r="R151" s="155">
        <v>0.2</v>
      </c>
      <c r="AB151" s="155">
        <v>0.2</v>
      </c>
      <c r="AC151" s="155">
        <v>0.2</v>
      </c>
      <c r="AD151" s="155">
        <v>0.2</v>
      </c>
      <c r="AE151" s="155">
        <v>0.2</v>
      </c>
      <c r="AF151" s="155">
        <v>0.2</v>
      </c>
      <c r="AG151" s="155">
        <v>0.2</v>
      </c>
      <c r="AH151" s="155">
        <v>0.2</v>
      </c>
      <c r="AI151" s="155">
        <v>0.2</v>
      </c>
      <c r="AJ151" s="155">
        <v>0.2</v>
      </c>
      <c r="AK151" s="155">
        <v>0.2</v>
      </c>
      <c r="AL151" s="155">
        <v>0.2</v>
      </c>
      <c r="AM151" s="155">
        <v>0.2</v>
      </c>
      <c r="AW151" s="155">
        <v>0.2</v>
      </c>
      <c r="AX151" s="155">
        <v>0.2</v>
      </c>
      <c r="AY151" s="155">
        <v>0.2</v>
      </c>
      <c r="AZ151" s="155">
        <v>0.2</v>
      </c>
      <c r="BA151" s="155">
        <v>0.2</v>
      </c>
      <c r="BB151" s="155">
        <v>0.2</v>
      </c>
      <c r="BC151" s="155">
        <v>0.2</v>
      </c>
      <c r="BD151" s="155">
        <v>0.2</v>
      </c>
      <c r="BE151" s="155">
        <v>0.2</v>
      </c>
      <c r="BF151" s="155">
        <v>0.2</v>
      </c>
      <c r="BG151" s="155">
        <v>0.2</v>
      </c>
      <c r="BH151" s="155">
        <v>0.2</v>
      </c>
    </row>
    <row r="152" spans="2:67" ht="18" customHeight="1" x14ac:dyDescent="0.25">
      <c r="B152" s="113"/>
      <c r="C152" s="113"/>
      <c r="D152" s="113" t="s">
        <v>44</v>
      </c>
      <c r="E152" s="113"/>
      <c r="G152" s="153">
        <f>G148*G151</f>
        <v>2.5</v>
      </c>
      <c r="H152" s="153">
        <f t="shared" ref="H152:R152" si="398">H148*H151</f>
        <v>2.5</v>
      </c>
      <c r="I152" s="153">
        <f t="shared" si="398"/>
        <v>2.5</v>
      </c>
      <c r="J152" s="153">
        <f t="shared" si="398"/>
        <v>2.5</v>
      </c>
      <c r="K152" s="153">
        <f t="shared" si="398"/>
        <v>2.5</v>
      </c>
      <c r="L152" s="153">
        <f t="shared" si="398"/>
        <v>2.5</v>
      </c>
      <c r="M152" s="153">
        <f t="shared" si="398"/>
        <v>2.5750000000000002</v>
      </c>
      <c r="N152" s="153">
        <f t="shared" si="398"/>
        <v>2.5750000000000002</v>
      </c>
      <c r="O152" s="153">
        <f t="shared" si="398"/>
        <v>2.5750000000000002</v>
      </c>
      <c r="P152" s="153">
        <f t="shared" si="398"/>
        <v>2.5750000000000002</v>
      </c>
      <c r="Q152" s="153">
        <f t="shared" si="398"/>
        <v>2.5750000000000002</v>
      </c>
      <c r="R152" s="153">
        <f t="shared" si="398"/>
        <v>2.5750000000000002</v>
      </c>
      <c r="AB152" s="153">
        <f>AB148*AB151</f>
        <v>2.5750000000000002</v>
      </c>
      <c r="AC152" s="153">
        <f t="shared" ref="AC152:AM152" si="399">AC148*AC151</f>
        <v>2.5750000000000002</v>
      </c>
      <c r="AD152" s="153">
        <f t="shared" si="399"/>
        <v>2.5750000000000002</v>
      </c>
      <c r="AE152" s="153">
        <f t="shared" si="399"/>
        <v>2.5750000000000002</v>
      </c>
      <c r="AF152" s="153">
        <f t="shared" si="399"/>
        <v>2.5750000000000002</v>
      </c>
      <c r="AG152" s="153">
        <f t="shared" si="399"/>
        <v>2.5750000000000002</v>
      </c>
      <c r="AH152" s="153">
        <f t="shared" si="399"/>
        <v>2.6522500000000004</v>
      </c>
      <c r="AI152" s="153">
        <f t="shared" si="399"/>
        <v>2.6522500000000004</v>
      </c>
      <c r="AJ152" s="153">
        <f t="shared" si="399"/>
        <v>2.6522500000000004</v>
      </c>
      <c r="AK152" s="153">
        <f t="shared" si="399"/>
        <v>2.6522500000000004</v>
      </c>
      <c r="AL152" s="153">
        <f t="shared" si="399"/>
        <v>2.6522500000000004</v>
      </c>
      <c r="AM152" s="153">
        <f t="shared" si="399"/>
        <v>2.6522500000000004</v>
      </c>
      <c r="AW152" s="153">
        <f>AW148*AW151</f>
        <v>2.6522500000000004</v>
      </c>
      <c r="AX152" s="153">
        <f t="shared" ref="AX152:BH152" si="400">AX148*AX151</f>
        <v>2.6522500000000004</v>
      </c>
      <c r="AY152" s="153">
        <f t="shared" si="400"/>
        <v>2.6522500000000004</v>
      </c>
      <c r="AZ152" s="153">
        <f t="shared" si="400"/>
        <v>2.6522500000000004</v>
      </c>
      <c r="BA152" s="153">
        <f t="shared" si="400"/>
        <v>2.6522500000000004</v>
      </c>
      <c r="BB152" s="153">
        <f t="shared" si="400"/>
        <v>2.6522500000000004</v>
      </c>
      <c r="BC152" s="153">
        <f t="shared" si="400"/>
        <v>2.7318175</v>
      </c>
      <c r="BD152" s="153">
        <f t="shared" si="400"/>
        <v>2.7318175</v>
      </c>
      <c r="BE152" s="153">
        <f t="shared" si="400"/>
        <v>2.7318175</v>
      </c>
      <c r="BF152" s="153">
        <f t="shared" si="400"/>
        <v>2.7318175</v>
      </c>
      <c r="BG152" s="153">
        <f t="shared" si="400"/>
        <v>2.7318175</v>
      </c>
      <c r="BH152" s="153">
        <f t="shared" si="400"/>
        <v>2.7318175</v>
      </c>
    </row>
    <row r="153" spans="2:67" ht="18" customHeight="1" x14ac:dyDescent="0.25">
      <c r="B153" s="113"/>
      <c r="C153" s="113"/>
      <c r="D153" s="113"/>
      <c r="E153" s="113"/>
    </row>
    <row r="154" spans="2:67" ht="18" customHeight="1" x14ac:dyDescent="0.25">
      <c r="B154" s="113"/>
      <c r="C154" s="113"/>
      <c r="D154" s="113" t="s">
        <v>45</v>
      </c>
      <c r="E154" s="113"/>
      <c r="G154" s="155">
        <v>0.3</v>
      </c>
      <c r="H154" s="155">
        <v>0.3</v>
      </c>
      <c r="I154" s="155">
        <v>0.3</v>
      </c>
      <c r="J154" s="155">
        <v>0.3</v>
      </c>
      <c r="K154" s="155">
        <v>0.3</v>
      </c>
      <c r="L154" s="155">
        <v>0.3</v>
      </c>
      <c r="M154" s="155">
        <v>0.3</v>
      </c>
      <c r="N154" s="155">
        <v>0.3</v>
      </c>
      <c r="O154" s="155">
        <v>0.3</v>
      </c>
      <c r="P154" s="155">
        <v>0.3</v>
      </c>
      <c r="Q154" s="155">
        <v>0.3</v>
      </c>
      <c r="R154" s="155">
        <v>0.3</v>
      </c>
      <c r="AB154" s="155">
        <v>0.3</v>
      </c>
      <c r="AC154" s="155">
        <v>0.3</v>
      </c>
      <c r="AD154" s="155">
        <v>0.3</v>
      </c>
      <c r="AE154" s="155">
        <v>0.3</v>
      </c>
      <c r="AF154" s="155">
        <v>0.3</v>
      </c>
      <c r="AG154" s="155">
        <v>0.3</v>
      </c>
      <c r="AH154" s="155">
        <v>0.3</v>
      </c>
      <c r="AI154" s="155">
        <v>0.3</v>
      </c>
      <c r="AJ154" s="155">
        <v>0.3</v>
      </c>
      <c r="AK154" s="155">
        <v>0.3</v>
      </c>
      <c r="AL154" s="155">
        <v>0.3</v>
      </c>
      <c r="AM154" s="155">
        <v>0.3</v>
      </c>
      <c r="AW154" s="155">
        <v>0.3</v>
      </c>
      <c r="AX154" s="155">
        <v>0.3</v>
      </c>
      <c r="AY154" s="155">
        <v>0.3</v>
      </c>
      <c r="AZ154" s="155">
        <v>0.3</v>
      </c>
      <c r="BA154" s="155">
        <v>0.3</v>
      </c>
      <c r="BB154" s="155">
        <v>0.3</v>
      </c>
      <c r="BC154" s="155">
        <v>0.3</v>
      </c>
      <c r="BD154" s="155">
        <v>0.3</v>
      </c>
      <c r="BE154" s="155">
        <v>0.3</v>
      </c>
      <c r="BF154" s="155">
        <v>0.3</v>
      </c>
      <c r="BG154" s="155">
        <v>0.3</v>
      </c>
      <c r="BH154" s="155">
        <v>0.3</v>
      </c>
    </row>
    <row r="155" spans="2:67" ht="18" customHeight="1" x14ac:dyDescent="0.25">
      <c r="B155" s="113"/>
      <c r="C155" s="113"/>
      <c r="D155" s="113" t="s">
        <v>46</v>
      </c>
      <c r="E155" s="113"/>
      <c r="G155" s="153">
        <f>G148*G154</f>
        <v>3.75</v>
      </c>
      <c r="H155" s="153">
        <f t="shared" ref="H155:R155" si="401">H148*H154</f>
        <v>3.75</v>
      </c>
      <c r="I155" s="153">
        <f t="shared" si="401"/>
        <v>3.75</v>
      </c>
      <c r="J155" s="153">
        <f t="shared" si="401"/>
        <v>3.75</v>
      </c>
      <c r="K155" s="153">
        <f t="shared" si="401"/>
        <v>3.75</v>
      </c>
      <c r="L155" s="153">
        <f t="shared" si="401"/>
        <v>3.75</v>
      </c>
      <c r="M155" s="153">
        <f t="shared" si="401"/>
        <v>3.8624999999999998</v>
      </c>
      <c r="N155" s="153">
        <f t="shared" si="401"/>
        <v>3.8624999999999998</v>
      </c>
      <c r="O155" s="153">
        <f t="shared" si="401"/>
        <v>3.8624999999999998</v>
      </c>
      <c r="P155" s="153">
        <f t="shared" si="401"/>
        <v>3.8624999999999998</v>
      </c>
      <c r="Q155" s="153">
        <f t="shared" si="401"/>
        <v>3.8624999999999998</v>
      </c>
      <c r="R155" s="153">
        <f t="shared" si="401"/>
        <v>3.8624999999999998</v>
      </c>
      <c r="AB155" s="153">
        <f>AB148*AB154</f>
        <v>3.8624999999999998</v>
      </c>
      <c r="AC155" s="153">
        <f t="shared" ref="AC155:AM155" si="402">AC148*AC154</f>
        <v>3.8624999999999998</v>
      </c>
      <c r="AD155" s="153">
        <f t="shared" si="402"/>
        <v>3.8624999999999998</v>
      </c>
      <c r="AE155" s="153">
        <f t="shared" si="402"/>
        <v>3.8624999999999998</v>
      </c>
      <c r="AF155" s="153">
        <f t="shared" si="402"/>
        <v>3.8624999999999998</v>
      </c>
      <c r="AG155" s="153">
        <f t="shared" si="402"/>
        <v>3.8624999999999998</v>
      </c>
      <c r="AH155" s="153">
        <f t="shared" si="402"/>
        <v>3.9783749999999998</v>
      </c>
      <c r="AI155" s="153">
        <f t="shared" si="402"/>
        <v>3.9783749999999998</v>
      </c>
      <c r="AJ155" s="153">
        <f t="shared" si="402"/>
        <v>3.9783749999999998</v>
      </c>
      <c r="AK155" s="153">
        <f t="shared" si="402"/>
        <v>3.9783749999999998</v>
      </c>
      <c r="AL155" s="153">
        <f t="shared" si="402"/>
        <v>3.9783749999999998</v>
      </c>
      <c r="AM155" s="153">
        <f t="shared" si="402"/>
        <v>3.9783749999999998</v>
      </c>
      <c r="AW155" s="153">
        <f>AW148*AW154</f>
        <v>3.9783749999999998</v>
      </c>
      <c r="AX155" s="153">
        <f t="shared" ref="AX155:BH155" si="403">AX148*AX154</f>
        <v>3.9783749999999998</v>
      </c>
      <c r="AY155" s="153">
        <f t="shared" si="403"/>
        <v>3.9783749999999998</v>
      </c>
      <c r="AZ155" s="153">
        <f t="shared" si="403"/>
        <v>3.9783749999999998</v>
      </c>
      <c r="BA155" s="153">
        <f t="shared" si="403"/>
        <v>3.9783749999999998</v>
      </c>
      <c r="BB155" s="153">
        <f t="shared" si="403"/>
        <v>3.9783749999999998</v>
      </c>
      <c r="BC155" s="153">
        <f t="shared" si="403"/>
        <v>4.09772625</v>
      </c>
      <c r="BD155" s="153">
        <f t="shared" si="403"/>
        <v>4.09772625</v>
      </c>
      <c r="BE155" s="153">
        <f t="shared" si="403"/>
        <v>4.09772625</v>
      </c>
      <c r="BF155" s="153">
        <f t="shared" si="403"/>
        <v>4.09772625</v>
      </c>
      <c r="BG155" s="153">
        <f t="shared" si="403"/>
        <v>4.09772625</v>
      </c>
      <c r="BH155" s="153">
        <f t="shared" si="403"/>
        <v>4.09772625</v>
      </c>
    </row>
    <row r="156" spans="2:67" ht="18" customHeight="1" x14ac:dyDescent="0.25">
      <c r="B156" s="113"/>
      <c r="C156" s="113"/>
      <c r="D156" s="113"/>
      <c r="E156" s="113"/>
    </row>
    <row r="157" spans="2:67" ht="18" customHeight="1" x14ac:dyDescent="0.25">
      <c r="B157" s="113"/>
      <c r="C157" s="113"/>
      <c r="D157" s="113" t="s">
        <v>47</v>
      </c>
      <c r="E157" s="113"/>
      <c r="G157" s="152">
        <v>12</v>
      </c>
      <c r="H157" s="152">
        <v>12</v>
      </c>
      <c r="I157" s="152">
        <v>12</v>
      </c>
      <c r="J157" s="152">
        <v>12</v>
      </c>
      <c r="K157" s="152">
        <v>12</v>
      </c>
      <c r="L157" s="152">
        <v>12</v>
      </c>
      <c r="M157" s="152">
        <v>12</v>
      </c>
      <c r="N157" s="152">
        <v>12</v>
      </c>
      <c r="O157" s="152">
        <v>12</v>
      </c>
      <c r="P157" s="152">
        <v>12</v>
      </c>
      <c r="Q157" s="152">
        <v>12</v>
      </c>
      <c r="R157" s="152">
        <v>12</v>
      </c>
      <c r="AB157" s="152">
        <v>12</v>
      </c>
      <c r="AC157" s="152">
        <v>12</v>
      </c>
      <c r="AD157" s="152">
        <v>12</v>
      </c>
      <c r="AE157" s="152">
        <v>12</v>
      </c>
      <c r="AF157" s="152">
        <v>12</v>
      </c>
      <c r="AG157" s="152">
        <v>12</v>
      </c>
      <c r="AH157" s="152">
        <v>12</v>
      </c>
      <c r="AI157" s="152">
        <v>12</v>
      </c>
      <c r="AJ157" s="152">
        <v>12</v>
      </c>
      <c r="AK157" s="152">
        <v>12</v>
      </c>
      <c r="AL157" s="152">
        <v>12</v>
      </c>
      <c r="AM157" s="152">
        <v>12</v>
      </c>
      <c r="AW157" s="152">
        <v>12</v>
      </c>
      <c r="AX157" s="152">
        <v>12</v>
      </c>
      <c r="AY157" s="152">
        <v>12</v>
      </c>
      <c r="AZ157" s="152">
        <v>12</v>
      </c>
      <c r="BA157" s="152">
        <v>12</v>
      </c>
      <c r="BB157" s="152">
        <v>12</v>
      </c>
      <c r="BC157" s="152">
        <v>12</v>
      </c>
      <c r="BD157" s="152">
        <v>12</v>
      </c>
      <c r="BE157" s="152">
        <v>12</v>
      </c>
      <c r="BF157" s="152">
        <v>12</v>
      </c>
      <c r="BG157" s="152">
        <v>12</v>
      </c>
      <c r="BH157" s="152">
        <v>12</v>
      </c>
    </row>
    <row r="158" spans="2:67" ht="18" customHeight="1" x14ac:dyDescent="0.25">
      <c r="B158" s="113"/>
      <c r="C158" s="113"/>
      <c r="D158" s="113"/>
      <c r="E158" s="113"/>
    </row>
    <row r="159" spans="2:67" ht="18" customHeight="1" x14ac:dyDescent="0.25">
      <c r="B159" s="113"/>
      <c r="C159" s="113"/>
      <c r="D159" s="113" t="s">
        <v>48</v>
      </c>
      <c r="E159" s="113"/>
      <c r="G159" s="153">
        <f>SUM(G148,G152,G155,G157)</f>
        <v>30.75</v>
      </c>
      <c r="H159" s="153">
        <f t="shared" ref="H159:R159" si="404">SUM(H148,H152,H155,H157)</f>
        <v>30.75</v>
      </c>
      <c r="I159" s="153">
        <f t="shared" si="404"/>
        <v>30.75</v>
      </c>
      <c r="J159" s="153">
        <f t="shared" si="404"/>
        <v>30.75</v>
      </c>
      <c r="K159" s="153">
        <f t="shared" si="404"/>
        <v>30.75</v>
      </c>
      <c r="L159" s="153">
        <f t="shared" si="404"/>
        <v>30.75</v>
      </c>
      <c r="M159" s="153">
        <f t="shared" si="404"/>
        <v>31.3125</v>
      </c>
      <c r="N159" s="153">
        <f t="shared" si="404"/>
        <v>31.3125</v>
      </c>
      <c r="O159" s="153">
        <f t="shared" si="404"/>
        <v>31.3125</v>
      </c>
      <c r="P159" s="153">
        <f t="shared" si="404"/>
        <v>31.3125</v>
      </c>
      <c r="Q159" s="153">
        <f t="shared" si="404"/>
        <v>31.3125</v>
      </c>
      <c r="R159" s="153">
        <f t="shared" si="404"/>
        <v>31.3125</v>
      </c>
      <c r="AB159" s="153">
        <f>SUM(AB148,AB152,AB155,AB157)</f>
        <v>31.3125</v>
      </c>
      <c r="AC159" s="153">
        <f t="shared" ref="AC159:AM159" si="405">SUM(AC148,AC152,AC155,AC157)</f>
        <v>31.3125</v>
      </c>
      <c r="AD159" s="153">
        <f t="shared" si="405"/>
        <v>31.3125</v>
      </c>
      <c r="AE159" s="153">
        <f t="shared" si="405"/>
        <v>31.3125</v>
      </c>
      <c r="AF159" s="153">
        <f t="shared" si="405"/>
        <v>31.3125</v>
      </c>
      <c r="AG159" s="153">
        <f t="shared" si="405"/>
        <v>31.3125</v>
      </c>
      <c r="AH159" s="153">
        <f t="shared" si="405"/>
        <v>31.891874999999999</v>
      </c>
      <c r="AI159" s="153">
        <f t="shared" si="405"/>
        <v>31.891874999999999</v>
      </c>
      <c r="AJ159" s="153">
        <f t="shared" si="405"/>
        <v>31.891874999999999</v>
      </c>
      <c r="AK159" s="153">
        <f t="shared" si="405"/>
        <v>31.891874999999999</v>
      </c>
      <c r="AL159" s="153">
        <f t="shared" si="405"/>
        <v>31.891874999999999</v>
      </c>
      <c r="AM159" s="153">
        <f t="shared" si="405"/>
        <v>31.891874999999999</v>
      </c>
      <c r="AW159" s="153">
        <f>SUM(AW148,AW152,AW155,AW157)</f>
        <v>31.891874999999999</v>
      </c>
      <c r="AX159" s="153">
        <f t="shared" ref="AX159:BH159" si="406">SUM(AX148,AX152,AX155,AX157)</f>
        <v>31.891874999999999</v>
      </c>
      <c r="AY159" s="153">
        <f t="shared" si="406"/>
        <v>31.891874999999999</v>
      </c>
      <c r="AZ159" s="153">
        <f t="shared" si="406"/>
        <v>31.891874999999999</v>
      </c>
      <c r="BA159" s="153">
        <f t="shared" si="406"/>
        <v>31.891874999999999</v>
      </c>
      <c r="BB159" s="153">
        <f t="shared" si="406"/>
        <v>31.891874999999999</v>
      </c>
      <c r="BC159" s="153">
        <f t="shared" si="406"/>
        <v>32.488631249999997</v>
      </c>
      <c r="BD159" s="153">
        <f t="shared" si="406"/>
        <v>32.488631249999997</v>
      </c>
      <c r="BE159" s="153">
        <f t="shared" si="406"/>
        <v>32.488631249999997</v>
      </c>
      <c r="BF159" s="153">
        <f t="shared" si="406"/>
        <v>32.488631249999997</v>
      </c>
      <c r="BG159" s="153">
        <f t="shared" si="406"/>
        <v>32.488631249999997</v>
      </c>
      <c r="BH159" s="153">
        <f t="shared" si="406"/>
        <v>32.488631249999997</v>
      </c>
    </row>
    <row r="160" spans="2:67" ht="18" customHeight="1" x14ac:dyDescent="0.25">
      <c r="B160" s="113"/>
      <c r="C160" s="113"/>
      <c r="D160" s="113" t="s">
        <v>49</v>
      </c>
      <c r="E160" s="113"/>
      <c r="G160" s="153">
        <f>G146*G159</f>
        <v>123</v>
      </c>
      <c r="H160" s="153">
        <f t="shared" ref="H160:R160" si="407">H146*H159</f>
        <v>123</v>
      </c>
      <c r="I160" s="153">
        <f t="shared" si="407"/>
        <v>123</v>
      </c>
      <c r="J160" s="153">
        <f t="shared" si="407"/>
        <v>123</v>
      </c>
      <c r="K160" s="153">
        <f t="shared" si="407"/>
        <v>123</v>
      </c>
      <c r="L160" s="153">
        <f t="shared" si="407"/>
        <v>123</v>
      </c>
      <c r="M160" s="153">
        <f t="shared" si="407"/>
        <v>125.25</v>
      </c>
      <c r="N160" s="153">
        <f t="shared" si="407"/>
        <v>125.25</v>
      </c>
      <c r="O160" s="153">
        <f t="shared" si="407"/>
        <v>125.25</v>
      </c>
      <c r="P160" s="153">
        <f t="shared" si="407"/>
        <v>125.25</v>
      </c>
      <c r="Q160" s="153">
        <f t="shared" si="407"/>
        <v>125.25</v>
      </c>
      <c r="R160" s="153">
        <f t="shared" si="407"/>
        <v>125.25</v>
      </c>
      <c r="T160" s="156"/>
      <c r="U160" s="156"/>
      <c r="V160" s="156"/>
      <c r="W160" s="156"/>
      <c r="X160" s="156"/>
      <c r="Y160" s="156"/>
      <c r="AB160" s="153">
        <f>AB146*AB159</f>
        <v>156.5625</v>
      </c>
      <c r="AC160" s="153">
        <f t="shared" ref="AC160:AM160" si="408">AC146*AC159</f>
        <v>156.5625</v>
      </c>
      <c r="AD160" s="153">
        <f t="shared" si="408"/>
        <v>156.5625</v>
      </c>
      <c r="AE160" s="153">
        <f t="shared" si="408"/>
        <v>156.5625</v>
      </c>
      <c r="AF160" s="153">
        <f t="shared" si="408"/>
        <v>156.5625</v>
      </c>
      <c r="AG160" s="153">
        <f t="shared" si="408"/>
        <v>156.5625</v>
      </c>
      <c r="AH160" s="153">
        <f t="shared" si="408"/>
        <v>159.45937499999999</v>
      </c>
      <c r="AI160" s="153">
        <f t="shared" si="408"/>
        <v>159.45937499999999</v>
      </c>
      <c r="AJ160" s="153">
        <f t="shared" si="408"/>
        <v>159.45937499999999</v>
      </c>
      <c r="AK160" s="153">
        <f t="shared" si="408"/>
        <v>159.45937499999999</v>
      </c>
      <c r="AL160" s="153">
        <f t="shared" si="408"/>
        <v>159.45937499999999</v>
      </c>
      <c r="AM160" s="153">
        <f t="shared" si="408"/>
        <v>159.45937499999999</v>
      </c>
      <c r="AO160" s="156"/>
      <c r="AP160" s="156"/>
      <c r="AQ160" s="156"/>
      <c r="AR160" s="156"/>
      <c r="AS160" s="156"/>
      <c r="AT160" s="156"/>
      <c r="AW160" s="153">
        <f>AW146*AW159</f>
        <v>191.35124999999999</v>
      </c>
      <c r="AX160" s="153">
        <f t="shared" ref="AX160:BH160" si="409">AX146*AX159</f>
        <v>191.35124999999999</v>
      </c>
      <c r="AY160" s="153">
        <f t="shared" si="409"/>
        <v>191.35124999999999</v>
      </c>
      <c r="AZ160" s="153">
        <f t="shared" si="409"/>
        <v>191.35124999999999</v>
      </c>
      <c r="BA160" s="153">
        <f t="shared" si="409"/>
        <v>191.35124999999999</v>
      </c>
      <c r="BB160" s="153">
        <f t="shared" si="409"/>
        <v>191.35124999999999</v>
      </c>
      <c r="BC160" s="153">
        <f t="shared" si="409"/>
        <v>194.93178749999998</v>
      </c>
      <c r="BD160" s="153">
        <f t="shared" si="409"/>
        <v>194.93178749999998</v>
      </c>
      <c r="BE160" s="153">
        <f t="shared" si="409"/>
        <v>194.93178749999998</v>
      </c>
      <c r="BF160" s="153">
        <f t="shared" si="409"/>
        <v>194.93178749999998</v>
      </c>
      <c r="BG160" s="153">
        <f t="shared" si="409"/>
        <v>194.93178749999998</v>
      </c>
      <c r="BH160" s="153">
        <f t="shared" si="409"/>
        <v>194.93178749999998</v>
      </c>
      <c r="BJ160" s="156"/>
      <c r="BK160" s="156"/>
      <c r="BL160" s="156"/>
      <c r="BM160" s="156"/>
      <c r="BN160" s="156"/>
      <c r="BO160" s="156"/>
    </row>
    <row r="161" spans="2:60" ht="18" customHeight="1" x14ac:dyDescent="0.25">
      <c r="B161" s="113"/>
      <c r="C161" s="113"/>
      <c r="D161" s="113"/>
      <c r="E161" s="113"/>
    </row>
    <row r="162" spans="2:60" ht="18" customHeight="1" x14ac:dyDescent="0.25">
      <c r="B162" s="113"/>
      <c r="C162" s="113" t="s">
        <v>78</v>
      </c>
      <c r="D162" s="113"/>
      <c r="E162" s="113"/>
    </row>
    <row r="163" spans="2:60" ht="18" customHeight="1" x14ac:dyDescent="0.25">
      <c r="B163" s="113"/>
      <c r="C163" s="113"/>
      <c r="D163" s="113" t="s">
        <v>41</v>
      </c>
      <c r="E163" s="113"/>
      <c r="G163" s="119">
        <v>40</v>
      </c>
      <c r="H163" s="119">
        <v>40</v>
      </c>
      <c r="I163" s="119">
        <v>40</v>
      </c>
      <c r="J163" s="119">
        <v>40</v>
      </c>
      <c r="K163" s="119">
        <v>40</v>
      </c>
      <c r="L163" s="119">
        <v>40</v>
      </c>
      <c r="M163" s="119">
        <v>40</v>
      </c>
      <c r="N163" s="119">
        <v>40</v>
      </c>
      <c r="O163" s="119">
        <v>40</v>
      </c>
      <c r="P163" s="119">
        <v>40</v>
      </c>
      <c r="Q163" s="119">
        <v>40</v>
      </c>
      <c r="R163" s="119">
        <v>40</v>
      </c>
      <c r="AB163" s="119">
        <v>50</v>
      </c>
      <c r="AC163" s="119">
        <v>50</v>
      </c>
      <c r="AD163" s="119">
        <v>50</v>
      </c>
      <c r="AE163" s="119">
        <v>50</v>
      </c>
      <c r="AF163" s="119">
        <v>50</v>
      </c>
      <c r="AG163" s="119">
        <v>50</v>
      </c>
      <c r="AH163" s="119">
        <v>50</v>
      </c>
      <c r="AI163" s="119">
        <v>50</v>
      </c>
      <c r="AJ163" s="119">
        <v>50</v>
      </c>
      <c r="AK163" s="119">
        <v>50</v>
      </c>
      <c r="AL163" s="119">
        <v>50</v>
      </c>
      <c r="AM163" s="119">
        <v>50</v>
      </c>
      <c r="AW163" s="119">
        <v>60</v>
      </c>
      <c r="AX163" s="119">
        <v>60</v>
      </c>
      <c r="AY163" s="119">
        <v>60</v>
      </c>
      <c r="AZ163" s="119">
        <v>60</v>
      </c>
      <c r="BA163" s="119">
        <v>60</v>
      </c>
      <c r="BB163" s="119">
        <v>60</v>
      </c>
      <c r="BC163" s="119">
        <v>60</v>
      </c>
      <c r="BD163" s="119">
        <v>60</v>
      </c>
      <c r="BE163" s="119">
        <v>60</v>
      </c>
      <c r="BF163" s="119">
        <v>60</v>
      </c>
      <c r="BG163" s="119">
        <v>60</v>
      </c>
      <c r="BH163" s="119">
        <v>60</v>
      </c>
    </row>
    <row r="164" spans="2:60" ht="18" customHeight="1" x14ac:dyDescent="0.25">
      <c r="B164" s="113"/>
      <c r="C164" s="113"/>
      <c r="D164" s="113"/>
      <c r="E164" s="113"/>
    </row>
    <row r="165" spans="2:60" ht="18" customHeight="1" x14ac:dyDescent="0.25">
      <c r="B165" s="113"/>
      <c r="C165" s="113"/>
      <c r="D165" s="113" t="s">
        <v>43</v>
      </c>
      <c r="E165" s="113"/>
      <c r="G165" s="152">
        <v>10</v>
      </c>
      <c r="H165" s="153">
        <f>G165*(1+H166)</f>
        <v>10</v>
      </c>
      <c r="I165" s="153">
        <f t="shared" ref="I165" si="410">H165*(1+I166)</f>
        <v>10</v>
      </c>
      <c r="J165" s="153">
        <f t="shared" ref="J165" si="411">I165*(1+J166)</f>
        <v>10</v>
      </c>
      <c r="K165" s="153">
        <f t="shared" ref="K165" si="412">J165*(1+K166)</f>
        <v>10</v>
      </c>
      <c r="L165" s="153">
        <f t="shared" ref="L165" si="413">K165*(1+L166)</f>
        <v>10</v>
      </c>
      <c r="M165" s="153">
        <f t="shared" ref="M165" si="414">L165*(1+M166)</f>
        <v>10.3</v>
      </c>
      <c r="N165" s="153">
        <f t="shared" ref="N165" si="415">M165*(1+N166)</f>
        <v>10.3</v>
      </c>
      <c r="O165" s="153">
        <f t="shared" ref="O165" si="416">N165*(1+O166)</f>
        <v>10.3</v>
      </c>
      <c r="P165" s="153">
        <f t="shared" ref="P165" si="417">O165*(1+P166)</f>
        <v>10.3</v>
      </c>
      <c r="Q165" s="153">
        <f t="shared" ref="Q165" si="418">P165*(1+Q166)</f>
        <v>10.3</v>
      </c>
      <c r="R165" s="153">
        <f t="shared" ref="R165" si="419">Q165*(1+R166)</f>
        <v>10.3</v>
      </c>
      <c r="AB165" s="154">
        <f>R165*(1+AB166)</f>
        <v>10.3</v>
      </c>
      <c r="AC165" s="153">
        <f>AB165*(1+AC166)</f>
        <v>10.3</v>
      </c>
      <c r="AD165" s="153">
        <f t="shared" ref="AD165" si="420">AC165*(1+AD166)</f>
        <v>10.3</v>
      </c>
      <c r="AE165" s="153">
        <f t="shared" ref="AE165" si="421">AD165*(1+AE166)</f>
        <v>10.3</v>
      </c>
      <c r="AF165" s="153">
        <f t="shared" ref="AF165" si="422">AE165*(1+AF166)</f>
        <v>10.3</v>
      </c>
      <c r="AG165" s="153">
        <f t="shared" ref="AG165" si="423">AF165*(1+AG166)</f>
        <v>10.3</v>
      </c>
      <c r="AH165" s="153">
        <f t="shared" ref="AH165" si="424">AG165*(1+AH166)</f>
        <v>10.609000000000002</v>
      </c>
      <c r="AI165" s="153">
        <f t="shared" ref="AI165" si="425">AH165*(1+AI166)</f>
        <v>10.609000000000002</v>
      </c>
      <c r="AJ165" s="153">
        <f t="shared" ref="AJ165" si="426">AI165*(1+AJ166)</f>
        <v>10.609000000000002</v>
      </c>
      <c r="AK165" s="153">
        <f t="shared" ref="AK165" si="427">AJ165*(1+AK166)</f>
        <v>10.609000000000002</v>
      </c>
      <c r="AL165" s="153">
        <f t="shared" ref="AL165" si="428">AK165*(1+AL166)</f>
        <v>10.609000000000002</v>
      </c>
      <c r="AM165" s="153">
        <f t="shared" ref="AM165" si="429">AL165*(1+AM166)</f>
        <v>10.609000000000002</v>
      </c>
      <c r="AW165" s="154">
        <f>AM165*(1+AW166)</f>
        <v>10.609000000000002</v>
      </c>
      <c r="AX165" s="153">
        <f>AW165*(1+AX166)</f>
        <v>10.609000000000002</v>
      </c>
      <c r="AY165" s="153">
        <f t="shared" ref="AY165" si="430">AX165*(1+AY166)</f>
        <v>10.609000000000002</v>
      </c>
      <c r="AZ165" s="153">
        <f t="shared" ref="AZ165" si="431">AY165*(1+AZ166)</f>
        <v>10.609000000000002</v>
      </c>
      <c r="BA165" s="153">
        <f t="shared" ref="BA165" si="432">AZ165*(1+BA166)</f>
        <v>10.609000000000002</v>
      </c>
      <c r="BB165" s="153">
        <f t="shared" ref="BB165" si="433">BA165*(1+BB166)</f>
        <v>10.609000000000002</v>
      </c>
      <c r="BC165" s="153">
        <f t="shared" ref="BC165" si="434">BB165*(1+BC166)</f>
        <v>10.927270000000002</v>
      </c>
      <c r="BD165" s="153">
        <f t="shared" ref="BD165" si="435">BC165*(1+BD166)</f>
        <v>10.927270000000002</v>
      </c>
      <c r="BE165" s="153">
        <f t="shared" ref="BE165" si="436">BD165*(1+BE166)</f>
        <v>10.927270000000002</v>
      </c>
      <c r="BF165" s="153">
        <f t="shared" ref="BF165" si="437">BE165*(1+BF166)</f>
        <v>10.927270000000002</v>
      </c>
      <c r="BG165" s="153">
        <f t="shared" ref="BG165" si="438">BF165*(1+BG166)</f>
        <v>10.927270000000002</v>
      </c>
      <c r="BH165" s="153">
        <f t="shared" ref="BH165" si="439">BG165*(1+BH166)</f>
        <v>10.927270000000002</v>
      </c>
    </row>
    <row r="166" spans="2:60" ht="18" customHeight="1" x14ac:dyDescent="0.25">
      <c r="B166" s="113"/>
      <c r="C166" s="113"/>
      <c r="D166" s="113"/>
      <c r="E166" s="118" t="s">
        <v>6</v>
      </c>
      <c r="H166" s="133">
        <v>0</v>
      </c>
      <c r="I166" s="133">
        <v>0</v>
      </c>
      <c r="J166" s="133">
        <v>0</v>
      </c>
      <c r="K166" s="133">
        <v>0</v>
      </c>
      <c r="L166" s="133">
        <v>0</v>
      </c>
      <c r="M166" s="133">
        <v>0.03</v>
      </c>
      <c r="N166" s="133">
        <v>0</v>
      </c>
      <c r="O166" s="133">
        <v>0</v>
      </c>
      <c r="P166" s="133">
        <v>0</v>
      </c>
      <c r="Q166" s="133">
        <v>0</v>
      </c>
      <c r="R166" s="133">
        <v>0</v>
      </c>
      <c r="AB166" s="133">
        <v>0</v>
      </c>
      <c r="AC166" s="133">
        <v>0</v>
      </c>
      <c r="AD166" s="133">
        <v>0</v>
      </c>
      <c r="AE166" s="133">
        <v>0</v>
      </c>
      <c r="AF166" s="133">
        <v>0</v>
      </c>
      <c r="AG166" s="133">
        <v>0</v>
      </c>
      <c r="AH166" s="133">
        <v>0.03</v>
      </c>
      <c r="AI166" s="133">
        <v>0</v>
      </c>
      <c r="AJ166" s="133">
        <v>0</v>
      </c>
      <c r="AK166" s="133">
        <v>0</v>
      </c>
      <c r="AL166" s="133">
        <v>0</v>
      </c>
      <c r="AM166" s="133">
        <v>0</v>
      </c>
      <c r="AW166" s="133">
        <v>0</v>
      </c>
      <c r="AX166" s="133">
        <v>0</v>
      </c>
      <c r="AY166" s="133">
        <v>0</v>
      </c>
      <c r="AZ166" s="133">
        <v>0</v>
      </c>
      <c r="BA166" s="133">
        <v>0</v>
      </c>
      <c r="BB166" s="133">
        <v>0</v>
      </c>
      <c r="BC166" s="133">
        <v>0.03</v>
      </c>
      <c r="BD166" s="133">
        <v>0</v>
      </c>
      <c r="BE166" s="133">
        <v>0</v>
      </c>
      <c r="BF166" s="133">
        <v>0</v>
      </c>
      <c r="BG166" s="133">
        <v>0</v>
      </c>
      <c r="BH166" s="133">
        <v>0</v>
      </c>
    </row>
    <row r="167" spans="2:60" ht="18" customHeight="1" x14ac:dyDescent="0.25">
      <c r="B167" s="113"/>
      <c r="C167" s="113"/>
      <c r="D167" s="113"/>
      <c r="E167" s="113"/>
    </row>
    <row r="168" spans="2:60" ht="18" customHeight="1" x14ac:dyDescent="0.25">
      <c r="B168" s="113"/>
      <c r="C168" s="113"/>
      <c r="D168" s="113" t="s">
        <v>79</v>
      </c>
      <c r="E168" s="113"/>
      <c r="G168" s="165">
        <v>4.0000000000000002E-4</v>
      </c>
      <c r="H168" s="165">
        <v>4.0000000000000002E-4</v>
      </c>
      <c r="I168" s="165">
        <v>4.0000000000000002E-4</v>
      </c>
      <c r="J168" s="165">
        <v>4.0000000000000002E-4</v>
      </c>
      <c r="K168" s="165">
        <v>4.0000000000000002E-4</v>
      </c>
      <c r="L168" s="165">
        <v>4.0000000000000002E-4</v>
      </c>
      <c r="M168" s="165">
        <v>4.0000000000000002E-4</v>
      </c>
      <c r="N168" s="165">
        <v>4.0000000000000002E-4</v>
      </c>
      <c r="O168" s="165">
        <v>4.0000000000000002E-4</v>
      </c>
      <c r="P168" s="165">
        <v>4.0000000000000002E-4</v>
      </c>
      <c r="Q168" s="165">
        <v>4.0000000000000002E-4</v>
      </c>
      <c r="R168" s="165">
        <v>4.0000000000000002E-4</v>
      </c>
      <c r="AB168" s="165">
        <v>4.0000000000000002E-4</v>
      </c>
      <c r="AC168" s="165">
        <v>4.0000000000000002E-4</v>
      </c>
      <c r="AD168" s="165">
        <v>4.0000000000000002E-4</v>
      </c>
      <c r="AE168" s="165">
        <v>4.0000000000000002E-4</v>
      </c>
      <c r="AF168" s="165">
        <v>4.0000000000000002E-4</v>
      </c>
      <c r="AG168" s="165">
        <v>4.0000000000000002E-4</v>
      </c>
      <c r="AH168" s="165">
        <v>4.0000000000000002E-4</v>
      </c>
      <c r="AI168" s="165">
        <v>4.0000000000000002E-4</v>
      </c>
      <c r="AJ168" s="165">
        <v>4.0000000000000002E-4</v>
      </c>
      <c r="AK168" s="165">
        <v>4.0000000000000002E-4</v>
      </c>
      <c r="AL168" s="165">
        <v>4.0000000000000002E-4</v>
      </c>
      <c r="AM168" s="165">
        <v>4.0000000000000002E-4</v>
      </c>
      <c r="AW168" s="165">
        <v>4.0000000000000002E-4</v>
      </c>
      <c r="AX168" s="165">
        <v>4.0000000000000002E-4</v>
      </c>
      <c r="AY168" s="165">
        <v>4.0000000000000002E-4</v>
      </c>
      <c r="AZ168" s="165">
        <v>4.0000000000000002E-4</v>
      </c>
      <c r="BA168" s="165">
        <v>4.0000000000000002E-4</v>
      </c>
      <c r="BB168" s="165">
        <v>4.0000000000000002E-4</v>
      </c>
      <c r="BC168" s="165">
        <v>4.0000000000000002E-4</v>
      </c>
      <c r="BD168" s="165">
        <v>4.0000000000000002E-4</v>
      </c>
      <c r="BE168" s="165">
        <v>4.0000000000000002E-4</v>
      </c>
      <c r="BF168" s="165">
        <v>4.0000000000000002E-4</v>
      </c>
      <c r="BG168" s="165">
        <v>4.0000000000000002E-4</v>
      </c>
      <c r="BH168" s="165">
        <v>4.0000000000000002E-4</v>
      </c>
    </row>
    <row r="169" spans="2:60" ht="18" customHeight="1" x14ac:dyDescent="0.25">
      <c r="B169" s="113"/>
      <c r="C169" s="113"/>
      <c r="D169" s="113" t="s">
        <v>80</v>
      </c>
      <c r="E169" s="113"/>
      <c r="G169" s="153">
        <f>G$34*G168</f>
        <v>6.1803858800000002</v>
      </c>
      <c r="H169" s="153">
        <f t="shared" ref="H169" si="440">H$34*H168</f>
        <v>6.1566490400000005</v>
      </c>
      <c r="I169" s="153">
        <f t="shared" ref="I169" si="441">I$34*I168</f>
        <v>6.2738546400000006</v>
      </c>
      <c r="J169" s="153">
        <f t="shared" ref="J169" si="442">J$34*J168</f>
        <v>6.3313909600000002</v>
      </c>
      <c r="K169" s="153">
        <f t="shared" ref="K169" si="443">K$34*K168</f>
        <v>6.3428716400000011</v>
      </c>
      <c r="L169" s="153">
        <f t="shared" ref="L169" si="444">L$34*L168</f>
        <v>6.4095342799999999</v>
      </c>
      <c r="M169" s="153">
        <f t="shared" ref="M169" si="445">M$34*M168</f>
        <v>6.4110265200000001</v>
      </c>
      <c r="N169" s="153">
        <f t="shared" ref="N169" si="446">N$34*N168</f>
        <v>6.494296760000001</v>
      </c>
      <c r="O169" s="153">
        <f t="shared" ref="O169" si="447">O$34*O168</f>
        <v>6.5423765199999995</v>
      </c>
      <c r="P169" s="153">
        <f t="shared" ref="P169" si="448">P$34*P168</f>
        <v>6.549785</v>
      </c>
      <c r="Q169" s="153">
        <f t="shared" ref="Q169" si="449">Q$34*Q168</f>
        <v>6.7063419200000007</v>
      </c>
      <c r="R169" s="153">
        <f t="shared" ref="R169" si="450">R$34*R168</f>
        <v>6.6834100800000007</v>
      </c>
      <c r="AB169" s="153">
        <f>AB$34*AB168</f>
        <v>7.3234288399999983</v>
      </c>
      <c r="AC169" s="153">
        <f t="shared" ref="AC169" si="451">AC$34*AC168</f>
        <v>7.4200574399999999</v>
      </c>
      <c r="AD169" s="153">
        <f t="shared" ref="AD169" si="452">AD$34*AD168</f>
        <v>7.3859971599999996</v>
      </c>
      <c r="AE169" s="153">
        <f t="shared" ref="AE169" si="453">AE$34*AE168</f>
        <v>7.5008000000000017</v>
      </c>
      <c r="AF169" s="153">
        <f t="shared" ref="AF169" si="454">AF$34*AF168</f>
        <v>7.5410200000000005</v>
      </c>
      <c r="AG169" s="153">
        <f t="shared" ref="AG169" si="455">AG$34*AG168</f>
        <v>7.5783399999999999</v>
      </c>
      <c r="AH169" s="153">
        <f t="shared" ref="AH169" si="456">AH$34*AH168</f>
        <v>7.6225000000000005</v>
      </c>
      <c r="AI169" s="153">
        <f t="shared" ref="AI169" si="457">AI$34*AI168</f>
        <v>7.6662799999999995</v>
      </c>
      <c r="AJ169" s="153">
        <f t="shared" ref="AJ169" si="458">AJ$34*AJ168</f>
        <v>7.7104400000000002</v>
      </c>
      <c r="AK169" s="153">
        <f t="shared" ref="AK169" si="459">AK$34*AK168</f>
        <v>7.7583800000000007</v>
      </c>
      <c r="AL169" s="153">
        <f t="shared" ref="AL169" si="460">AL$34*AL168</f>
        <v>7.8061000000000007</v>
      </c>
      <c r="AM169" s="153">
        <f t="shared" ref="AM169" si="461">AM$34*AM168</f>
        <v>7.8490600000000006</v>
      </c>
      <c r="AW169" s="153">
        <f>AW$34*AW168</f>
        <v>8.514759999999999</v>
      </c>
      <c r="AX169" s="153">
        <f t="shared" ref="AX169" si="462">AX$34*AX168</f>
        <v>8.5628799999999998</v>
      </c>
      <c r="AY169" s="153">
        <f t="shared" ref="AY169" si="463">AY$34*AY168</f>
        <v>8.6051000000000002</v>
      </c>
      <c r="AZ169" s="153">
        <f t="shared" ref="AZ169" si="464">AZ$34*AZ168</f>
        <v>8.6532199999999992</v>
      </c>
      <c r="BA169" s="153">
        <f t="shared" ref="BA169" si="465">BA$34*BA168</f>
        <v>8.7041400000000007</v>
      </c>
      <c r="BB169" s="153">
        <f t="shared" ref="BB169" si="466">BB$34*BB168</f>
        <v>8.754760000000001</v>
      </c>
      <c r="BC169" s="153">
        <f t="shared" ref="BC169" si="467">BC$34*BC168</f>
        <v>8.8124000000000002</v>
      </c>
      <c r="BD169" s="153">
        <f t="shared" ref="BD169" si="468">BD$34*BD168</f>
        <v>8.8674999999999997</v>
      </c>
      <c r="BE169" s="153">
        <f t="shared" ref="BE169" si="469">BE$34*BE168</f>
        <v>8.9251400000000007</v>
      </c>
      <c r="BF169" s="153">
        <f t="shared" ref="BF169" si="470">BF$34*BF168</f>
        <v>8.9844600000000003</v>
      </c>
      <c r="BG169" s="153">
        <f t="shared" ref="BG169" si="471">BG$34*BG168</f>
        <v>9.0513200000000005</v>
      </c>
      <c r="BH169" s="153">
        <f t="shared" ref="BH169" si="472">BH$34*BH168</f>
        <v>9.1106400000000001</v>
      </c>
    </row>
    <row r="170" spans="2:60" ht="18" customHeight="1" x14ac:dyDescent="0.25">
      <c r="B170" s="113"/>
      <c r="C170" s="113"/>
      <c r="D170" s="113"/>
      <c r="E170" s="113"/>
    </row>
    <row r="171" spans="2:60" ht="18" customHeight="1" x14ac:dyDescent="0.25">
      <c r="B171" s="113"/>
      <c r="C171" s="113"/>
      <c r="D171" s="113" t="s">
        <v>45</v>
      </c>
      <c r="E171" s="113"/>
      <c r="G171" s="155">
        <v>0.3</v>
      </c>
      <c r="H171" s="155">
        <v>0.3</v>
      </c>
      <c r="I171" s="155">
        <v>0.3</v>
      </c>
      <c r="J171" s="155">
        <v>0.3</v>
      </c>
      <c r="K171" s="155">
        <v>0.3</v>
      </c>
      <c r="L171" s="155">
        <v>0.3</v>
      </c>
      <c r="M171" s="155">
        <v>0.3</v>
      </c>
      <c r="N171" s="155">
        <v>0.3</v>
      </c>
      <c r="O171" s="155">
        <v>0.3</v>
      </c>
      <c r="P171" s="155">
        <v>0.3</v>
      </c>
      <c r="Q171" s="155">
        <v>0.3</v>
      </c>
      <c r="R171" s="155">
        <v>0.3</v>
      </c>
      <c r="AB171" s="155">
        <v>0.3</v>
      </c>
      <c r="AC171" s="155">
        <v>0.3</v>
      </c>
      <c r="AD171" s="155">
        <v>0.3</v>
      </c>
      <c r="AE171" s="155">
        <v>0.3</v>
      </c>
      <c r="AF171" s="155">
        <v>0.3</v>
      </c>
      <c r="AG171" s="155">
        <v>0.3</v>
      </c>
      <c r="AH171" s="155">
        <v>0.3</v>
      </c>
      <c r="AI171" s="155">
        <v>0.3</v>
      </c>
      <c r="AJ171" s="155">
        <v>0.3</v>
      </c>
      <c r="AK171" s="155">
        <v>0.3</v>
      </c>
      <c r="AL171" s="155">
        <v>0.3</v>
      </c>
      <c r="AM171" s="155">
        <v>0.3</v>
      </c>
      <c r="AW171" s="155">
        <v>0.3</v>
      </c>
      <c r="AX171" s="155">
        <v>0.3</v>
      </c>
      <c r="AY171" s="155">
        <v>0.3</v>
      </c>
      <c r="AZ171" s="155">
        <v>0.3</v>
      </c>
      <c r="BA171" s="155">
        <v>0.3</v>
      </c>
      <c r="BB171" s="155">
        <v>0.3</v>
      </c>
      <c r="BC171" s="155">
        <v>0.3</v>
      </c>
      <c r="BD171" s="155">
        <v>0.3</v>
      </c>
      <c r="BE171" s="155">
        <v>0.3</v>
      </c>
      <c r="BF171" s="155">
        <v>0.3</v>
      </c>
      <c r="BG171" s="155">
        <v>0.3</v>
      </c>
      <c r="BH171" s="155">
        <v>0.3</v>
      </c>
    </row>
    <row r="172" spans="2:60" ht="18" customHeight="1" x14ac:dyDescent="0.25">
      <c r="B172" s="113"/>
      <c r="C172" s="113"/>
      <c r="D172" s="113" t="s">
        <v>46</v>
      </c>
      <c r="E172" s="113"/>
      <c r="G172" s="153">
        <f>G165*G171</f>
        <v>3</v>
      </c>
      <c r="H172" s="153">
        <f t="shared" ref="H172:R172" si="473">H165*H171</f>
        <v>3</v>
      </c>
      <c r="I172" s="153">
        <f t="shared" si="473"/>
        <v>3</v>
      </c>
      <c r="J172" s="153">
        <f t="shared" si="473"/>
        <v>3</v>
      </c>
      <c r="K172" s="153">
        <f t="shared" si="473"/>
        <v>3</v>
      </c>
      <c r="L172" s="153">
        <f t="shared" si="473"/>
        <v>3</v>
      </c>
      <c r="M172" s="153">
        <f t="shared" si="473"/>
        <v>3.0900000000000003</v>
      </c>
      <c r="N172" s="153">
        <f t="shared" si="473"/>
        <v>3.0900000000000003</v>
      </c>
      <c r="O172" s="153">
        <f t="shared" si="473"/>
        <v>3.0900000000000003</v>
      </c>
      <c r="P172" s="153">
        <f t="shared" si="473"/>
        <v>3.0900000000000003</v>
      </c>
      <c r="Q172" s="153">
        <f t="shared" si="473"/>
        <v>3.0900000000000003</v>
      </c>
      <c r="R172" s="153">
        <f t="shared" si="473"/>
        <v>3.0900000000000003</v>
      </c>
      <c r="AB172" s="153">
        <f>AB165*AB171</f>
        <v>3.0900000000000003</v>
      </c>
      <c r="AC172" s="153">
        <f t="shared" ref="AC172:AM172" si="474">AC165*AC171</f>
        <v>3.0900000000000003</v>
      </c>
      <c r="AD172" s="153">
        <f t="shared" si="474"/>
        <v>3.0900000000000003</v>
      </c>
      <c r="AE172" s="153">
        <f t="shared" si="474"/>
        <v>3.0900000000000003</v>
      </c>
      <c r="AF172" s="153">
        <f t="shared" si="474"/>
        <v>3.0900000000000003</v>
      </c>
      <c r="AG172" s="153">
        <f t="shared" si="474"/>
        <v>3.0900000000000003</v>
      </c>
      <c r="AH172" s="153">
        <f t="shared" si="474"/>
        <v>3.1827000000000005</v>
      </c>
      <c r="AI172" s="153">
        <f t="shared" si="474"/>
        <v>3.1827000000000005</v>
      </c>
      <c r="AJ172" s="153">
        <f t="shared" si="474"/>
        <v>3.1827000000000005</v>
      </c>
      <c r="AK172" s="153">
        <f t="shared" si="474"/>
        <v>3.1827000000000005</v>
      </c>
      <c r="AL172" s="153">
        <f t="shared" si="474"/>
        <v>3.1827000000000005</v>
      </c>
      <c r="AM172" s="153">
        <f t="shared" si="474"/>
        <v>3.1827000000000005</v>
      </c>
      <c r="AW172" s="153">
        <f>AW165*AW171</f>
        <v>3.1827000000000005</v>
      </c>
      <c r="AX172" s="153">
        <f t="shared" ref="AX172:BH172" si="475">AX165*AX171</f>
        <v>3.1827000000000005</v>
      </c>
      <c r="AY172" s="153">
        <f t="shared" si="475"/>
        <v>3.1827000000000005</v>
      </c>
      <c r="AZ172" s="153">
        <f t="shared" si="475"/>
        <v>3.1827000000000005</v>
      </c>
      <c r="BA172" s="153">
        <f t="shared" si="475"/>
        <v>3.1827000000000005</v>
      </c>
      <c r="BB172" s="153">
        <f t="shared" si="475"/>
        <v>3.1827000000000005</v>
      </c>
      <c r="BC172" s="153">
        <f t="shared" si="475"/>
        <v>3.2781810000000005</v>
      </c>
      <c r="BD172" s="153">
        <f t="shared" si="475"/>
        <v>3.2781810000000005</v>
      </c>
      <c r="BE172" s="153">
        <f t="shared" si="475"/>
        <v>3.2781810000000005</v>
      </c>
      <c r="BF172" s="153">
        <f t="shared" si="475"/>
        <v>3.2781810000000005</v>
      </c>
      <c r="BG172" s="153">
        <f t="shared" si="475"/>
        <v>3.2781810000000005</v>
      </c>
      <c r="BH172" s="153">
        <f t="shared" si="475"/>
        <v>3.2781810000000005</v>
      </c>
    </row>
    <row r="173" spans="2:60" ht="18" customHeight="1" x14ac:dyDescent="0.25">
      <c r="B173" s="113"/>
      <c r="C173" s="113"/>
      <c r="D173" s="113"/>
      <c r="E173" s="113"/>
    </row>
    <row r="174" spans="2:60" ht="18" customHeight="1" x14ac:dyDescent="0.25">
      <c r="B174" s="113"/>
      <c r="C174" s="113"/>
      <c r="D174" s="113" t="s">
        <v>47</v>
      </c>
      <c r="E174" s="113"/>
      <c r="G174" s="152">
        <v>12</v>
      </c>
      <c r="H174" s="152">
        <v>12</v>
      </c>
      <c r="I174" s="152">
        <v>12</v>
      </c>
      <c r="J174" s="152">
        <v>12</v>
      </c>
      <c r="K174" s="152">
        <v>12</v>
      </c>
      <c r="L174" s="152">
        <v>12</v>
      </c>
      <c r="M174" s="152">
        <v>12</v>
      </c>
      <c r="N174" s="152">
        <v>12</v>
      </c>
      <c r="O174" s="152">
        <v>12</v>
      </c>
      <c r="P174" s="152">
        <v>12</v>
      </c>
      <c r="Q174" s="152">
        <v>12</v>
      </c>
      <c r="R174" s="152">
        <v>12</v>
      </c>
      <c r="AB174" s="152">
        <v>12</v>
      </c>
      <c r="AC174" s="152">
        <v>12</v>
      </c>
      <c r="AD174" s="152">
        <v>12</v>
      </c>
      <c r="AE174" s="152">
        <v>12</v>
      </c>
      <c r="AF174" s="152">
        <v>12</v>
      </c>
      <c r="AG174" s="152">
        <v>12</v>
      </c>
      <c r="AH174" s="152">
        <v>12</v>
      </c>
      <c r="AI174" s="152">
        <v>12</v>
      </c>
      <c r="AJ174" s="152">
        <v>12</v>
      </c>
      <c r="AK174" s="152">
        <v>12</v>
      </c>
      <c r="AL174" s="152">
        <v>12</v>
      </c>
      <c r="AM174" s="152">
        <v>12</v>
      </c>
      <c r="AW174" s="152">
        <v>12</v>
      </c>
      <c r="AX174" s="152">
        <v>12</v>
      </c>
      <c r="AY174" s="152">
        <v>12</v>
      </c>
      <c r="AZ174" s="152">
        <v>12</v>
      </c>
      <c r="BA174" s="152">
        <v>12</v>
      </c>
      <c r="BB174" s="152">
        <v>12</v>
      </c>
      <c r="BC174" s="152">
        <v>12</v>
      </c>
      <c r="BD174" s="152">
        <v>12</v>
      </c>
      <c r="BE174" s="152">
        <v>12</v>
      </c>
      <c r="BF174" s="152">
        <v>12</v>
      </c>
      <c r="BG174" s="152">
        <v>12</v>
      </c>
      <c r="BH174" s="152">
        <v>12</v>
      </c>
    </row>
    <row r="175" spans="2:60" ht="18" customHeight="1" x14ac:dyDescent="0.25">
      <c r="B175" s="113"/>
      <c r="C175" s="113"/>
      <c r="D175" s="113"/>
      <c r="E175" s="113"/>
    </row>
    <row r="176" spans="2:60" ht="18" customHeight="1" x14ac:dyDescent="0.25">
      <c r="B176" s="113"/>
      <c r="C176" s="113"/>
      <c r="D176" s="113" t="s">
        <v>48</v>
      </c>
      <c r="E176" s="113"/>
      <c r="G176" s="153">
        <f>SUM(G165,G169,G172,G174)</f>
        <v>31.180385879999999</v>
      </c>
      <c r="H176" s="153">
        <f t="shared" ref="H176:R176" si="476">SUM(H165,H169,H172,H174)</f>
        <v>31.156649040000001</v>
      </c>
      <c r="I176" s="153">
        <f t="shared" si="476"/>
        <v>31.27385464</v>
      </c>
      <c r="J176" s="153">
        <f t="shared" si="476"/>
        <v>31.33139096</v>
      </c>
      <c r="K176" s="153">
        <f t="shared" si="476"/>
        <v>31.342871640000002</v>
      </c>
      <c r="L176" s="153">
        <f t="shared" si="476"/>
        <v>31.409534279999999</v>
      </c>
      <c r="M176" s="153">
        <f t="shared" si="476"/>
        <v>31.801026520000001</v>
      </c>
      <c r="N176" s="153">
        <f t="shared" si="476"/>
        <v>31.884296760000002</v>
      </c>
      <c r="O176" s="153">
        <f t="shared" si="476"/>
        <v>31.932376520000002</v>
      </c>
      <c r="P176" s="153">
        <f t="shared" si="476"/>
        <v>31.939785000000001</v>
      </c>
      <c r="Q176" s="153">
        <f t="shared" si="476"/>
        <v>32.09634192</v>
      </c>
      <c r="R176" s="153">
        <f t="shared" si="476"/>
        <v>32.073410080000002</v>
      </c>
      <c r="AB176" s="153">
        <f>SUM(AB165,AB169,AB172,AB174)</f>
        <v>32.713428839999999</v>
      </c>
      <c r="AC176" s="153">
        <f t="shared" ref="AC176:AM176" si="477">SUM(AC165,AC169,AC172,AC174)</f>
        <v>32.810057440000001</v>
      </c>
      <c r="AD176" s="153">
        <f t="shared" si="477"/>
        <v>32.775997160000003</v>
      </c>
      <c r="AE176" s="153">
        <f t="shared" si="477"/>
        <v>32.890799999999999</v>
      </c>
      <c r="AF176" s="153">
        <f t="shared" si="477"/>
        <v>32.931020000000004</v>
      </c>
      <c r="AG176" s="153">
        <f t="shared" si="477"/>
        <v>32.968339999999998</v>
      </c>
      <c r="AH176" s="153">
        <f t="shared" si="477"/>
        <v>33.414200000000008</v>
      </c>
      <c r="AI176" s="153">
        <f t="shared" si="477"/>
        <v>33.457980000000006</v>
      </c>
      <c r="AJ176" s="153">
        <f t="shared" si="477"/>
        <v>33.502139999999997</v>
      </c>
      <c r="AK176" s="153">
        <f t="shared" si="477"/>
        <v>33.550080000000008</v>
      </c>
      <c r="AL176" s="153">
        <f t="shared" si="477"/>
        <v>33.597800000000007</v>
      </c>
      <c r="AM176" s="153">
        <f t="shared" si="477"/>
        <v>33.64076</v>
      </c>
      <c r="AW176" s="153">
        <f>SUM(AW165,AW169,AW172,AW174)</f>
        <v>34.306460000000001</v>
      </c>
      <c r="AX176" s="153">
        <f t="shared" ref="AX176:BH176" si="478">SUM(AX165,AX169,AX172,AX174)</f>
        <v>34.354579999999999</v>
      </c>
      <c r="AY176" s="153">
        <f t="shared" si="478"/>
        <v>34.396799999999999</v>
      </c>
      <c r="AZ176" s="153">
        <f t="shared" si="478"/>
        <v>34.444919999999996</v>
      </c>
      <c r="BA176" s="153">
        <f t="shared" si="478"/>
        <v>34.495840000000001</v>
      </c>
      <c r="BB176" s="153">
        <f t="shared" si="478"/>
        <v>34.546460000000003</v>
      </c>
      <c r="BC176" s="153">
        <f t="shared" si="478"/>
        <v>35.017851000000007</v>
      </c>
      <c r="BD176" s="153">
        <f t="shared" si="478"/>
        <v>35.072951000000003</v>
      </c>
      <c r="BE176" s="153">
        <f t="shared" si="478"/>
        <v>35.130591000000003</v>
      </c>
      <c r="BF176" s="153">
        <f t="shared" si="478"/>
        <v>35.189911000000002</v>
      </c>
      <c r="BG176" s="153">
        <f t="shared" si="478"/>
        <v>35.256771000000001</v>
      </c>
      <c r="BH176" s="153">
        <f t="shared" si="478"/>
        <v>35.316091</v>
      </c>
    </row>
    <row r="177" spans="2:67" ht="18" customHeight="1" x14ac:dyDescent="0.25">
      <c r="B177" s="113"/>
      <c r="C177" s="113"/>
      <c r="D177" s="113" t="s">
        <v>49</v>
      </c>
      <c r="E177" s="113"/>
      <c r="G177" s="153">
        <f>G163*G176</f>
        <v>1247.2154352</v>
      </c>
      <c r="H177" s="153">
        <f t="shared" ref="H177:R177" si="479">H163*H176</f>
        <v>1246.2659616000001</v>
      </c>
      <c r="I177" s="153">
        <f t="shared" si="479"/>
        <v>1250.9541856000001</v>
      </c>
      <c r="J177" s="153">
        <f t="shared" si="479"/>
        <v>1253.2556384</v>
      </c>
      <c r="K177" s="153">
        <f t="shared" si="479"/>
        <v>1253.7148656000002</v>
      </c>
      <c r="L177" s="153">
        <f t="shared" si="479"/>
        <v>1256.3813711999999</v>
      </c>
      <c r="M177" s="153">
        <f t="shared" si="479"/>
        <v>1272.0410608</v>
      </c>
      <c r="N177" s="153">
        <f t="shared" si="479"/>
        <v>1275.3718704</v>
      </c>
      <c r="O177" s="153">
        <f t="shared" si="479"/>
        <v>1277.2950608000001</v>
      </c>
      <c r="P177" s="153">
        <f t="shared" si="479"/>
        <v>1277.5914</v>
      </c>
      <c r="Q177" s="153">
        <f t="shared" si="479"/>
        <v>1283.8536767999999</v>
      </c>
      <c r="R177" s="153">
        <f t="shared" si="479"/>
        <v>1282.9364032000001</v>
      </c>
      <c r="T177" s="156"/>
      <c r="U177" s="156"/>
      <c r="V177" s="156"/>
      <c r="W177" s="156"/>
      <c r="X177" s="156"/>
      <c r="Y177" s="156"/>
      <c r="AB177" s="153">
        <f>AB163*AB176</f>
        <v>1635.6714419999998</v>
      </c>
      <c r="AC177" s="153">
        <f t="shared" ref="AC177:AM177" si="480">AC163*AC176</f>
        <v>1640.502872</v>
      </c>
      <c r="AD177" s="153">
        <f t="shared" si="480"/>
        <v>1638.7998580000001</v>
      </c>
      <c r="AE177" s="153">
        <f t="shared" si="480"/>
        <v>1644.54</v>
      </c>
      <c r="AF177" s="153">
        <f t="shared" si="480"/>
        <v>1646.5510000000002</v>
      </c>
      <c r="AG177" s="153">
        <f t="shared" si="480"/>
        <v>1648.4169999999999</v>
      </c>
      <c r="AH177" s="153">
        <f t="shared" si="480"/>
        <v>1670.7100000000005</v>
      </c>
      <c r="AI177" s="153">
        <f t="shared" si="480"/>
        <v>1672.8990000000003</v>
      </c>
      <c r="AJ177" s="153">
        <f t="shared" si="480"/>
        <v>1675.107</v>
      </c>
      <c r="AK177" s="153">
        <f t="shared" si="480"/>
        <v>1677.5040000000004</v>
      </c>
      <c r="AL177" s="153">
        <f t="shared" si="480"/>
        <v>1679.8900000000003</v>
      </c>
      <c r="AM177" s="153">
        <f t="shared" si="480"/>
        <v>1682.038</v>
      </c>
      <c r="AO177" s="156"/>
      <c r="AP177" s="156"/>
      <c r="AQ177" s="156"/>
      <c r="AR177" s="156"/>
      <c r="AS177" s="156"/>
      <c r="AT177" s="156"/>
      <c r="AW177" s="153">
        <f>AW163*AW176</f>
        <v>2058.3876</v>
      </c>
      <c r="AX177" s="153">
        <f t="shared" ref="AX177:BH177" si="481">AX163*AX176</f>
        <v>2061.2748000000001</v>
      </c>
      <c r="AY177" s="153">
        <f t="shared" si="481"/>
        <v>2063.808</v>
      </c>
      <c r="AZ177" s="153">
        <f t="shared" si="481"/>
        <v>2066.6951999999997</v>
      </c>
      <c r="BA177" s="153">
        <f t="shared" si="481"/>
        <v>2069.7503999999999</v>
      </c>
      <c r="BB177" s="153">
        <f t="shared" si="481"/>
        <v>2072.7876000000001</v>
      </c>
      <c r="BC177" s="153">
        <f t="shared" si="481"/>
        <v>2101.0710600000002</v>
      </c>
      <c r="BD177" s="153">
        <f t="shared" si="481"/>
        <v>2104.3770600000003</v>
      </c>
      <c r="BE177" s="153">
        <f t="shared" si="481"/>
        <v>2107.8354600000002</v>
      </c>
      <c r="BF177" s="153">
        <f t="shared" si="481"/>
        <v>2111.3946599999999</v>
      </c>
      <c r="BG177" s="153">
        <f t="shared" si="481"/>
        <v>2115.4062600000002</v>
      </c>
      <c r="BH177" s="153">
        <f t="shared" si="481"/>
        <v>2118.9654599999999</v>
      </c>
      <c r="BJ177" s="156"/>
      <c r="BK177" s="156"/>
      <c r="BL177" s="156"/>
      <c r="BM177" s="156"/>
      <c r="BN177" s="156"/>
      <c r="BO177" s="156"/>
    </row>
    <row r="178" spans="2:67" ht="18" customHeight="1" x14ac:dyDescent="0.25">
      <c r="B178" s="113"/>
      <c r="C178" s="113"/>
      <c r="D178" s="113"/>
      <c r="E178" s="113"/>
    </row>
    <row r="179" spans="2:67" ht="18" customHeight="1" x14ac:dyDescent="0.25">
      <c r="B179" s="113"/>
      <c r="C179" s="113" t="s">
        <v>81</v>
      </c>
      <c r="D179" s="113"/>
      <c r="E179" s="113"/>
    </row>
    <row r="180" spans="2:67" ht="18" customHeight="1" x14ac:dyDescent="0.25">
      <c r="B180" s="113"/>
      <c r="C180" s="113"/>
      <c r="D180" s="113" t="s">
        <v>41</v>
      </c>
      <c r="E180" s="113"/>
      <c r="G180" s="119">
        <v>4</v>
      </c>
      <c r="H180" s="119">
        <v>4</v>
      </c>
      <c r="I180" s="119">
        <v>4</v>
      </c>
      <c r="J180" s="119">
        <v>4</v>
      </c>
      <c r="K180" s="119">
        <v>4</v>
      </c>
      <c r="L180" s="119">
        <v>4</v>
      </c>
      <c r="M180" s="119">
        <v>4</v>
      </c>
      <c r="N180" s="119">
        <v>4</v>
      </c>
      <c r="O180" s="119">
        <v>4</v>
      </c>
      <c r="P180" s="119">
        <v>4</v>
      </c>
      <c r="Q180" s="119">
        <v>4</v>
      </c>
      <c r="R180" s="119">
        <v>4</v>
      </c>
      <c r="AB180" s="119">
        <v>5</v>
      </c>
      <c r="AC180" s="119">
        <v>5</v>
      </c>
      <c r="AD180" s="119">
        <v>5</v>
      </c>
      <c r="AE180" s="119">
        <v>5</v>
      </c>
      <c r="AF180" s="119">
        <v>5</v>
      </c>
      <c r="AG180" s="119">
        <v>5</v>
      </c>
      <c r="AH180" s="119">
        <v>5</v>
      </c>
      <c r="AI180" s="119">
        <v>5</v>
      </c>
      <c r="AJ180" s="119">
        <v>5</v>
      </c>
      <c r="AK180" s="119">
        <v>5</v>
      </c>
      <c r="AL180" s="119">
        <v>5</v>
      </c>
      <c r="AM180" s="119">
        <v>5</v>
      </c>
      <c r="AW180" s="119">
        <v>6</v>
      </c>
      <c r="AX180" s="119">
        <v>6</v>
      </c>
      <c r="AY180" s="119">
        <v>6</v>
      </c>
      <c r="AZ180" s="119">
        <v>6</v>
      </c>
      <c r="BA180" s="119">
        <v>6</v>
      </c>
      <c r="BB180" s="119">
        <v>6</v>
      </c>
      <c r="BC180" s="119">
        <v>6</v>
      </c>
      <c r="BD180" s="119">
        <v>6</v>
      </c>
      <c r="BE180" s="119">
        <v>6</v>
      </c>
      <c r="BF180" s="119">
        <v>6</v>
      </c>
      <c r="BG180" s="119">
        <v>6</v>
      </c>
      <c r="BH180" s="119">
        <v>6</v>
      </c>
    </row>
    <row r="181" spans="2:67" ht="18" customHeight="1" x14ac:dyDescent="0.25">
      <c r="B181" s="113"/>
      <c r="C181" s="113"/>
      <c r="D181" s="113"/>
      <c r="E181" s="113"/>
    </row>
    <row r="182" spans="2:67" ht="18" customHeight="1" x14ac:dyDescent="0.25">
      <c r="B182" s="113"/>
      <c r="C182" s="113"/>
      <c r="D182" s="113" t="s">
        <v>43</v>
      </c>
      <c r="E182" s="113"/>
      <c r="G182" s="152">
        <v>12.5</v>
      </c>
      <c r="H182" s="153">
        <f>G182*(1+H183)</f>
        <v>12.5</v>
      </c>
      <c r="I182" s="153">
        <f t="shared" ref="I182" si="482">H182*(1+I183)</f>
        <v>12.5</v>
      </c>
      <c r="J182" s="153">
        <f t="shared" ref="J182" si="483">I182*(1+J183)</f>
        <v>12.5</v>
      </c>
      <c r="K182" s="153">
        <f t="shared" ref="K182" si="484">J182*(1+K183)</f>
        <v>12.5</v>
      </c>
      <c r="L182" s="153">
        <f t="shared" ref="L182" si="485">K182*(1+L183)</f>
        <v>12.5</v>
      </c>
      <c r="M182" s="153">
        <f t="shared" ref="M182" si="486">L182*(1+M183)</f>
        <v>12.875</v>
      </c>
      <c r="N182" s="153">
        <f t="shared" ref="N182" si="487">M182*(1+N183)</f>
        <v>12.875</v>
      </c>
      <c r="O182" s="153">
        <f t="shared" ref="O182" si="488">N182*(1+O183)</f>
        <v>12.875</v>
      </c>
      <c r="P182" s="153">
        <f t="shared" ref="P182" si="489">O182*(1+P183)</f>
        <v>12.875</v>
      </c>
      <c r="Q182" s="153">
        <f t="shared" ref="Q182" si="490">P182*(1+Q183)</f>
        <v>12.875</v>
      </c>
      <c r="R182" s="153">
        <f t="shared" ref="R182" si="491">Q182*(1+R183)</f>
        <v>12.875</v>
      </c>
      <c r="AB182" s="154">
        <f>R182*(1+AB183)</f>
        <v>12.875</v>
      </c>
      <c r="AC182" s="153">
        <f>AB182*(1+AC183)</f>
        <v>12.875</v>
      </c>
      <c r="AD182" s="153">
        <f t="shared" ref="AD182" si="492">AC182*(1+AD183)</f>
        <v>12.875</v>
      </c>
      <c r="AE182" s="153">
        <f t="shared" ref="AE182" si="493">AD182*(1+AE183)</f>
        <v>12.875</v>
      </c>
      <c r="AF182" s="153">
        <f t="shared" ref="AF182" si="494">AE182*(1+AF183)</f>
        <v>12.875</v>
      </c>
      <c r="AG182" s="153">
        <f t="shared" ref="AG182" si="495">AF182*(1+AG183)</f>
        <v>12.875</v>
      </c>
      <c r="AH182" s="153">
        <f t="shared" ref="AH182" si="496">AG182*(1+AH183)</f>
        <v>13.26125</v>
      </c>
      <c r="AI182" s="153">
        <f t="shared" ref="AI182" si="497">AH182*(1+AI183)</f>
        <v>13.26125</v>
      </c>
      <c r="AJ182" s="153">
        <f t="shared" ref="AJ182" si="498">AI182*(1+AJ183)</f>
        <v>13.26125</v>
      </c>
      <c r="AK182" s="153">
        <f t="shared" ref="AK182" si="499">AJ182*(1+AK183)</f>
        <v>13.26125</v>
      </c>
      <c r="AL182" s="153">
        <f t="shared" ref="AL182" si="500">AK182*(1+AL183)</f>
        <v>13.26125</v>
      </c>
      <c r="AM182" s="153">
        <f t="shared" ref="AM182" si="501">AL182*(1+AM183)</f>
        <v>13.26125</v>
      </c>
      <c r="AW182" s="154">
        <f>AM182*(1+AW183)</f>
        <v>13.26125</v>
      </c>
      <c r="AX182" s="153">
        <f>AW182*(1+AX183)</f>
        <v>13.26125</v>
      </c>
      <c r="AY182" s="153">
        <f t="shared" ref="AY182" si="502">AX182*(1+AY183)</f>
        <v>13.26125</v>
      </c>
      <c r="AZ182" s="153">
        <f t="shared" ref="AZ182" si="503">AY182*(1+AZ183)</f>
        <v>13.26125</v>
      </c>
      <c r="BA182" s="153">
        <f t="shared" ref="BA182" si="504">AZ182*(1+BA183)</f>
        <v>13.26125</v>
      </c>
      <c r="BB182" s="153">
        <f t="shared" ref="BB182" si="505">BA182*(1+BB183)</f>
        <v>13.26125</v>
      </c>
      <c r="BC182" s="153">
        <f t="shared" ref="BC182" si="506">BB182*(1+BC183)</f>
        <v>13.6590875</v>
      </c>
      <c r="BD182" s="153">
        <f t="shared" ref="BD182" si="507">BC182*(1+BD183)</f>
        <v>13.6590875</v>
      </c>
      <c r="BE182" s="153">
        <f t="shared" ref="BE182" si="508">BD182*(1+BE183)</f>
        <v>13.6590875</v>
      </c>
      <c r="BF182" s="153">
        <f t="shared" ref="BF182" si="509">BE182*(1+BF183)</f>
        <v>13.6590875</v>
      </c>
      <c r="BG182" s="153">
        <f t="shared" ref="BG182" si="510">BF182*(1+BG183)</f>
        <v>13.6590875</v>
      </c>
      <c r="BH182" s="153">
        <f t="shared" ref="BH182" si="511">BG182*(1+BH183)</f>
        <v>13.6590875</v>
      </c>
    </row>
    <row r="183" spans="2:67" ht="18" customHeight="1" x14ac:dyDescent="0.25">
      <c r="B183" s="113"/>
      <c r="C183" s="113"/>
      <c r="D183" s="113"/>
      <c r="E183" s="118" t="s">
        <v>6</v>
      </c>
      <c r="H183" s="133">
        <v>0</v>
      </c>
      <c r="I183" s="133">
        <v>0</v>
      </c>
      <c r="J183" s="133">
        <v>0</v>
      </c>
      <c r="K183" s="133">
        <v>0</v>
      </c>
      <c r="L183" s="133">
        <v>0</v>
      </c>
      <c r="M183" s="133">
        <v>0.03</v>
      </c>
      <c r="N183" s="133">
        <v>0</v>
      </c>
      <c r="O183" s="133">
        <v>0</v>
      </c>
      <c r="P183" s="133">
        <v>0</v>
      </c>
      <c r="Q183" s="133">
        <v>0</v>
      </c>
      <c r="R183" s="133">
        <v>0</v>
      </c>
      <c r="AB183" s="133">
        <v>0</v>
      </c>
      <c r="AC183" s="133">
        <v>0</v>
      </c>
      <c r="AD183" s="133">
        <v>0</v>
      </c>
      <c r="AE183" s="133">
        <v>0</v>
      </c>
      <c r="AF183" s="133">
        <v>0</v>
      </c>
      <c r="AG183" s="133">
        <v>0</v>
      </c>
      <c r="AH183" s="133">
        <v>0.03</v>
      </c>
      <c r="AI183" s="133">
        <v>0</v>
      </c>
      <c r="AJ183" s="133">
        <v>0</v>
      </c>
      <c r="AK183" s="133">
        <v>0</v>
      </c>
      <c r="AL183" s="133">
        <v>0</v>
      </c>
      <c r="AM183" s="133">
        <v>0</v>
      </c>
      <c r="AW183" s="133">
        <v>0</v>
      </c>
      <c r="AX183" s="133">
        <v>0</v>
      </c>
      <c r="AY183" s="133">
        <v>0</v>
      </c>
      <c r="AZ183" s="133">
        <v>0</v>
      </c>
      <c r="BA183" s="133">
        <v>0</v>
      </c>
      <c r="BB183" s="133">
        <v>0</v>
      </c>
      <c r="BC183" s="133">
        <v>0.03</v>
      </c>
      <c r="BD183" s="133">
        <v>0</v>
      </c>
      <c r="BE183" s="133">
        <v>0</v>
      </c>
      <c r="BF183" s="133">
        <v>0</v>
      </c>
      <c r="BG183" s="133">
        <v>0</v>
      </c>
      <c r="BH183" s="133">
        <v>0</v>
      </c>
    </row>
    <row r="184" spans="2:67" ht="18" customHeight="1" x14ac:dyDescent="0.25">
      <c r="B184" s="113"/>
      <c r="C184" s="113"/>
      <c r="D184" s="113"/>
      <c r="E184" s="113"/>
    </row>
    <row r="185" spans="2:67" ht="18" customHeight="1" x14ac:dyDescent="0.25">
      <c r="B185" s="113"/>
      <c r="C185" s="113"/>
      <c r="D185" s="113" t="s">
        <v>42</v>
      </c>
      <c r="E185" s="113"/>
      <c r="G185" s="155">
        <v>0.2</v>
      </c>
      <c r="H185" s="155">
        <v>0.2</v>
      </c>
      <c r="I185" s="155">
        <v>0.2</v>
      </c>
      <c r="J185" s="155">
        <v>0.2</v>
      </c>
      <c r="K185" s="155">
        <v>0.2</v>
      </c>
      <c r="L185" s="155">
        <v>0.2</v>
      </c>
      <c r="M185" s="155">
        <v>0.2</v>
      </c>
      <c r="N185" s="155">
        <v>0.2</v>
      </c>
      <c r="O185" s="155">
        <v>0.2</v>
      </c>
      <c r="P185" s="155">
        <v>0.2</v>
      </c>
      <c r="Q185" s="155">
        <v>0.2</v>
      </c>
      <c r="R185" s="155">
        <v>0.2</v>
      </c>
      <c r="AB185" s="155">
        <v>0.2</v>
      </c>
      <c r="AC185" s="155">
        <v>0.2</v>
      </c>
      <c r="AD185" s="155">
        <v>0.2</v>
      </c>
      <c r="AE185" s="155">
        <v>0.2</v>
      </c>
      <c r="AF185" s="155">
        <v>0.2</v>
      </c>
      <c r="AG185" s="155">
        <v>0.2</v>
      </c>
      <c r="AH185" s="155">
        <v>0.2</v>
      </c>
      <c r="AI185" s="155">
        <v>0.2</v>
      </c>
      <c r="AJ185" s="155">
        <v>0.2</v>
      </c>
      <c r="AK185" s="155">
        <v>0.2</v>
      </c>
      <c r="AL185" s="155">
        <v>0.2</v>
      </c>
      <c r="AM185" s="155">
        <v>0.2</v>
      </c>
      <c r="AW185" s="155">
        <v>0.2</v>
      </c>
      <c r="AX185" s="155">
        <v>0.2</v>
      </c>
      <c r="AY185" s="155">
        <v>0.2</v>
      </c>
      <c r="AZ185" s="155">
        <v>0.2</v>
      </c>
      <c r="BA185" s="155">
        <v>0.2</v>
      </c>
      <c r="BB185" s="155">
        <v>0.2</v>
      </c>
      <c r="BC185" s="155">
        <v>0.2</v>
      </c>
      <c r="BD185" s="155">
        <v>0.2</v>
      </c>
      <c r="BE185" s="155">
        <v>0.2</v>
      </c>
      <c r="BF185" s="155">
        <v>0.2</v>
      </c>
      <c r="BG185" s="155">
        <v>0.2</v>
      </c>
      <c r="BH185" s="155">
        <v>0.2</v>
      </c>
    </row>
    <row r="186" spans="2:67" ht="18" customHeight="1" x14ac:dyDescent="0.25">
      <c r="B186" s="113"/>
      <c r="C186" s="113"/>
      <c r="D186" s="113" t="s">
        <v>44</v>
      </c>
      <c r="E186" s="113"/>
      <c r="G186" s="153">
        <f>G182*G185</f>
        <v>2.5</v>
      </c>
      <c r="H186" s="153">
        <f t="shared" ref="H186:R186" si="512">H182*H185</f>
        <v>2.5</v>
      </c>
      <c r="I186" s="153">
        <f t="shared" si="512"/>
        <v>2.5</v>
      </c>
      <c r="J186" s="153">
        <f t="shared" si="512"/>
        <v>2.5</v>
      </c>
      <c r="K186" s="153">
        <f t="shared" si="512"/>
        <v>2.5</v>
      </c>
      <c r="L186" s="153">
        <f t="shared" si="512"/>
        <v>2.5</v>
      </c>
      <c r="M186" s="153">
        <f t="shared" si="512"/>
        <v>2.5750000000000002</v>
      </c>
      <c r="N186" s="153">
        <f t="shared" si="512"/>
        <v>2.5750000000000002</v>
      </c>
      <c r="O186" s="153">
        <f t="shared" si="512"/>
        <v>2.5750000000000002</v>
      </c>
      <c r="P186" s="153">
        <f t="shared" si="512"/>
        <v>2.5750000000000002</v>
      </c>
      <c r="Q186" s="153">
        <f t="shared" si="512"/>
        <v>2.5750000000000002</v>
      </c>
      <c r="R186" s="153">
        <f t="shared" si="512"/>
        <v>2.5750000000000002</v>
      </c>
      <c r="AB186" s="153">
        <f>AB182*AB185</f>
        <v>2.5750000000000002</v>
      </c>
      <c r="AC186" s="153">
        <f t="shared" ref="AC186:AM186" si="513">AC182*AC185</f>
        <v>2.5750000000000002</v>
      </c>
      <c r="AD186" s="153">
        <f t="shared" si="513"/>
        <v>2.5750000000000002</v>
      </c>
      <c r="AE186" s="153">
        <f t="shared" si="513"/>
        <v>2.5750000000000002</v>
      </c>
      <c r="AF186" s="153">
        <f t="shared" si="513"/>
        <v>2.5750000000000002</v>
      </c>
      <c r="AG186" s="153">
        <f t="shared" si="513"/>
        <v>2.5750000000000002</v>
      </c>
      <c r="AH186" s="153">
        <f t="shared" si="513"/>
        <v>2.6522500000000004</v>
      </c>
      <c r="AI186" s="153">
        <f t="shared" si="513"/>
        <v>2.6522500000000004</v>
      </c>
      <c r="AJ186" s="153">
        <f t="shared" si="513"/>
        <v>2.6522500000000004</v>
      </c>
      <c r="AK186" s="153">
        <f t="shared" si="513"/>
        <v>2.6522500000000004</v>
      </c>
      <c r="AL186" s="153">
        <f t="shared" si="513"/>
        <v>2.6522500000000004</v>
      </c>
      <c r="AM186" s="153">
        <f t="shared" si="513"/>
        <v>2.6522500000000004</v>
      </c>
      <c r="AW186" s="153">
        <f>AW182*AW185</f>
        <v>2.6522500000000004</v>
      </c>
      <c r="AX186" s="153">
        <f t="shared" ref="AX186:BH186" si="514">AX182*AX185</f>
        <v>2.6522500000000004</v>
      </c>
      <c r="AY186" s="153">
        <f t="shared" si="514"/>
        <v>2.6522500000000004</v>
      </c>
      <c r="AZ186" s="153">
        <f t="shared" si="514"/>
        <v>2.6522500000000004</v>
      </c>
      <c r="BA186" s="153">
        <f t="shared" si="514"/>
        <v>2.6522500000000004</v>
      </c>
      <c r="BB186" s="153">
        <f t="shared" si="514"/>
        <v>2.6522500000000004</v>
      </c>
      <c r="BC186" s="153">
        <f t="shared" si="514"/>
        <v>2.7318175</v>
      </c>
      <c r="BD186" s="153">
        <f t="shared" si="514"/>
        <v>2.7318175</v>
      </c>
      <c r="BE186" s="153">
        <f t="shared" si="514"/>
        <v>2.7318175</v>
      </c>
      <c r="BF186" s="153">
        <f t="shared" si="514"/>
        <v>2.7318175</v>
      </c>
      <c r="BG186" s="153">
        <f t="shared" si="514"/>
        <v>2.7318175</v>
      </c>
      <c r="BH186" s="153">
        <f t="shared" si="514"/>
        <v>2.7318175</v>
      </c>
    </row>
    <row r="187" spans="2:67" ht="18" customHeight="1" x14ac:dyDescent="0.25">
      <c r="B187" s="113"/>
      <c r="C187" s="113"/>
      <c r="D187" s="113"/>
      <c r="E187" s="113"/>
    </row>
    <row r="188" spans="2:67" ht="18" customHeight="1" x14ac:dyDescent="0.25">
      <c r="B188" s="113"/>
      <c r="C188" s="113"/>
      <c r="D188" s="113" t="s">
        <v>45</v>
      </c>
      <c r="E188" s="113"/>
      <c r="G188" s="155">
        <v>0.3</v>
      </c>
      <c r="H188" s="155">
        <v>0.3</v>
      </c>
      <c r="I188" s="155">
        <v>0.3</v>
      </c>
      <c r="J188" s="155">
        <v>0.3</v>
      </c>
      <c r="K188" s="155">
        <v>0.3</v>
      </c>
      <c r="L188" s="155">
        <v>0.3</v>
      </c>
      <c r="M188" s="155">
        <v>0.3</v>
      </c>
      <c r="N188" s="155">
        <v>0.3</v>
      </c>
      <c r="O188" s="155">
        <v>0.3</v>
      </c>
      <c r="P188" s="155">
        <v>0.3</v>
      </c>
      <c r="Q188" s="155">
        <v>0.3</v>
      </c>
      <c r="R188" s="155">
        <v>0.3</v>
      </c>
      <c r="AB188" s="155">
        <v>0.3</v>
      </c>
      <c r="AC188" s="155">
        <v>0.3</v>
      </c>
      <c r="AD188" s="155">
        <v>0.3</v>
      </c>
      <c r="AE188" s="155">
        <v>0.3</v>
      </c>
      <c r="AF188" s="155">
        <v>0.3</v>
      </c>
      <c r="AG188" s="155">
        <v>0.3</v>
      </c>
      <c r="AH188" s="155">
        <v>0.3</v>
      </c>
      <c r="AI188" s="155">
        <v>0.3</v>
      </c>
      <c r="AJ188" s="155">
        <v>0.3</v>
      </c>
      <c r="AK188" s="155">
        <v>0.3</v>
      </c>
      <c r="AL188" s="155">
        <v>0.3</v>
      </c>
      <c r="AM188" s="155">
        <v>0.3</v>
      </c>
      <c r="AW188" s="155">
        <v>0.3</v>
      </c>
      <c r="AX188" s="155">
        <v>0.3</v>
      </c>
      <c r="AY188" s="155">
        <v>0.3</v>
      </c>
      <c r="AZ188" s="155">
        <v>0.3</v>
      </c>
      <c r="BA188" s="155">
        <v>0.3</v>
      </c>
      <c r="BB188" s="155">
        <v>0.3</v>
      </c>
      <c r="BC188" s="155">
        <v>0.3</v>
      </c>
      <c r="BD188" s="155">
        <v>0.3</v>
      </c>
      <c r="BE188" s="155">
        <v>0.3</v>
      </c>
      <c r="BF188" s="155">
        <v>0.3</v>
      </c>
      <c r="BG188" s="155">
        <v>0.3</v>
      </c>
      <c r="BH188" s="155">
        <v>0.3</v>
      </c>
    </row>
    <row r="189" spans="2:67" ht="18" customHeight="1" x14ac:dyDescent="0.25">
      <c r="B189" s="113"/>
      <c r="C189" s="113"/>
      <c r="D189" s="113" t="s">
        <v>46</v>
      </c>
      <c r="E189" s="113"/>
      <c r="G189" s="153">
        <f>G182*G188</f>
        <v>3.75</v>
      </c>
      <c r="H189" s="153">
        <f t="shared" ref="H189:R189" si="515">H182*H188</f>
        <v>3.75</v>
      </c>
      <c r="I189" s="153">
        <f t="shared" si="515"/>
        <v>3.75</v>
      </c>
      <c r="J189" s="153">
        <f t="shared" si="515"/>
        <v>3.75</v>
      </c>
      <c r="K189" s="153">
        <f t="shared" si="515"/>
        <v>3.75</v>
      </c>
      <c r="L189" s="153">
        <f t="shared" si="515"/>
        <v>3.75</v>
      </c>
      <c r="M189" s="153">
        <f t="shared" si="515"/>
        <v>3.8624999999999998</v>
      </c>
      <c r="N189" s="153">
        <f t="shared" si="515"/>
        <v>3.8624999999999998</v>
      </c>
      <c r="O189" s="153">
        <f t="shared" si="515"/>
        <v>3.8624999999999998</v>
      </c>
      <c r="P189" s="153">
        <f t="shared" si="515"/>
        <v>3.8624999999999998</v>
      </c>
      <c r="Q189" s="153">
        <f t="shared" si="515"/>
        <v>3.8624999999999998</v>
      </c>
      <c r="R189" s="153">
        <f t="shared" si="515"/>
        <v>3.8624999999999998</v>
      </c>
      <c r="AB189" s="153">
        <f>AB182*AB188</f>
        <v>3.8624999999999998</v>
      </c>
      <c r="AC189" s="153">
        <f t="shared" ref="AC189:AM189" si="516">AC182*AC188</f>
        <v>3.8624999999999998</v>
      </c>
      <c r="AD189" s="153">
        <f t="shared" si="516"/>
        <v>3.8624999999999998</v>
      </c>
      <c r="AE189" s="153">
        <f t="shared" si="516"/>
        <v>3.8624999999999998</v>
      </c>
      <c r="AF189" s="153">
        <f t="shared" si="516"/>
        <v>3.8624999999999998</v>
      </c>
      <c r="AG189" s="153">
        <f t="shared" si="516"/>
        <v>3.8624999999999998</v>
      </c>
      <c r="AH189" s="153">
        <f t="shared" si="516"/>
        <v>3.9783749999999998</v>
      </c>
      <c r="AI189" s="153">
        <f t="shared" si="516"/>
        <v>3.9783749999999998</v>
      </c>
      <c r="AJ189" s="153">
        <f t="shared" si="516"/>
        <v>3.9783749999999998</v>
      </c>
      <c r="AK189" s="153">
        <f t="shared" si="516"/>
        <v>3.9783749999999998</v>
      </c>
      <c r="AL189" s="153">
        <f t="shared" si="516"/>
        <v>3.9783749999999998</v>
      </c>
      <c r="AM189" s="153">
        <f t="shared" si="516"/>
        <v>3.9783749999999998</v>
      </c>
      <c r="AW189" s="153">
        <f>AW182*AW188</f>
        <v>3.9783749999999998</v>
      </c>
      <c r="AX189" s="153">
        <f t="shared" ref="AX189:BH189" si="517">AX182*AX188</f>
        <v>3.9783749999999998</v>
      </c>
      <c r="AY189" s="153">
        <f t="shared" si="517"/>
        <v>3.9783749999999998</v>
      </c>
      <c r="AZ189" s="153">
        <f t="shared" si="517"/>
        <v>3.9783749999999998</v>
      </c>
      <c r="BA189" s="153">
        <f t="shared" si="517"/>
        <v>3.9783749999999998</v>
      </c>
      <c r="BB189" s="153">
        <f t="shared" si="517"/>
        <v>3.9783749999999998</v>
      </c>
      <c r="BC189" s="153">
        <f t="shared" si="517"/>
        <v>4.09772625</v>
      </c>
      <c r="BD189" s="153">
        <f t="shared" si="517"/>
        <v>4.09772625</v>
      </c>
      <c r="BE189" s="153">
        <f t="shared" si="517"/>
        <v>4.09772625</v>
      </c>
      <c r="BF189" s="153">
        <f t="shared" si="517"/>
        <v>4.09772625</v>
      </c>
      <c r="BG189" s="153">
        <f t="shared" si="517"/>
        <v>4.09772625</v>
      </c>
      <c r="BH189" s="153">
        <f t="shared" si="517"/>
        <v>4.09772625</v>
      </c>
    </row>
    <row r="190" spans="2:67" ht="18" customHeight="1" x14ac:dyDescent="0.25">
      <c r="B190" s="113"/>
      <c r="C190" s="113"/>
      <c r="D190" s="113"/>
      <c r="E190" s="113"/>
    </row>
    <row r="191" spans="2:67" ht="18" customHeight="1" x14ac:dyDescent="0.25">
      <c r="B191" s="113"/>
      <c r="C191" s="113"/>
      <c r="D191" s="113" t="s">
        <v>47</v>
      </c>
      <c r="E191" s="113"/>
      <c r="G191" s="152">
        <v>2</v>
      </c>
      <c r="H191" s="152">
        <v>2</v>
      </c>
      <c r="I191" s="152">
        <v>2</v>
      </c>
      <c r="J191" s="152">
        <v>2</v>
      </c>
      <c r="K191" s="152">
        <v>2</v>
      </c>
      <c r="L191" s="152">
        <v>2</v>
      </c>
      <c r="M191" s="152">
        <v>2</v>
      </c>
      <c r="N191" s="152">
        <v>2</v>
      </c>
      <c r="O191" s="152">
        <v>2</v>
      </c>
      <c r="P191" s="152">
        <v>2</v>
      </c>
      <c r="Q191" s="152">
        <v>2</v>
      </c>
      <c r="R191" s="152">
        <v>2</v>
      </c>
      <c r="AB191" s="152">
        <v>2</v>
      </c>
      <c r="AC191" s="152">
        <v>2</v>
      </c>
      <c r="AD191" s="152">
        <v>2</v>
      </c>
      <c r="AE191" s="152">
        <v>2</v>
      </c>
      <c r="AF191" s="152">
        <v>2</v>
      </c>
      <c r="AG191" s="152">
        <v>2</v>
      </c>
      <c r="AH191" s="152">
        <v>2</v>
      </c>
      <c r="AI191" s="152">
        <v>2</v>
      </c>
      <c r="AJ191" s="152">
        <v>2</v>
      </c>
      <c r="AK191" s="152">
        <v>2</v>
      </c>
      <c r="AL191" s="152">
        <v>2</v>
      </c>
      <c r="AM191" s="152">
        <v>2</v>
      </c>
      <c r="AW191" s="152">
        <v>2</v>
      </c>
      <c r="AX191" s="152">
        <v>2</v>
      </c>
      <c r="AY191" s="152">
        <v>2</v>
      </c>
      <c r="AZ191" s="152">
        <v>2</v>
      </c>
      <c r="BA191" s="152">
        <v>2</v>
      </c>
      <c r="BB191" s="152">
        <v>2</v>
      </c>
      <c r="BC191" s="152">
        <v>2</v>
      </c>
      <c r="BD191" s="152">
        <v>2</v>
      </c>
      <c r="BE191" s="152">
        <v>2</v>
      </c>
      <c r="BF191" s="152">
        <v>2</v>
      </c>
      <c r="BG191" s="152">
        <v>2</v>
      </c>
      <c r="BH191" s="152">
        <v>2</v>
      </c>
    </row>
    <row r="192" spans="2:67" ht="18" customHeight="1" x14ac:dyDescent="0.25">
      <c r="B192" s="113"/>
      <c r="C192" s="113"/>
      <c r="D192" s="113"/>
      <c r="E192" s="113"/>
    </row>
    <row r="193" spans="2:67" ht="18" customHeight="1" x14ac:dyDescent="0.25">
      <c r="B193" s="113"/>
      <c r="C193" s="113"/>
      <c r="D193" s="113" t="s">
        <v>48</v>
      </c>
      <c r="E193" s="113"/>
      <c r="G193" s="153">
        <f>SUM(G182,G186,G189,G191)</f>
        <v>20.75</v>
      </c>
      <c r="H193" s="153">
        <f t="shared" ref="H193:R193" si="518">SUM(H182,H186,H189,H191)</f>
        <v>20.75</v>
      </c>
      <c r="I193" s="153">
        <f t="shared" si="518"/>
        <v>20.75</v>
      </c>
      <c r="J193" s="153">
        <f t="shared" si="518"/>
        <v>20.75</v>
      </c>
      <c r="K193" s="153">
        <f t="shared" si="518"/>
        <v>20.75</v>
      </c>
      <c r="L193" s="153">
        <f t="shared" si="518"/>
        <v>20.75</v>
      </c>
      <c r="M193" s="153">
        <f t="shared" si="518"/>
        <v>21.3125</v>
      </c>
      <c r="N193" s="153">
        <f t="shared" si="518"/>
        <v>21.3125</v>
      </c>
      <c r="O193" s="153">
        <f t="shared" si="518"/>
        <v>21.3125</v>
      </c>
      <c r="P193" s="153">
        <f t="shared" si="518"/>
        <v>21.3125</v>
      </c>
      <c r="Q193" s="153">
        <f t="shared" si="518"/>
        <v>21.3125</v>
      </c>
      <c r="R193" s="153">
        <f t="shared" si="518"/>
        <v>21.3125</v>
      </c>
      <c r="AB193" s="153">
        <f>SUM(AB182,AB186,AB189,AB191)</f>
        <v>21.3125</v>
      </c>
      <c r="AC193" s="153">
        <f t="shared" ref="AC193:AM193" si="519">SUM(AC182,AC186,AC189,AC191)</f>
        <v>21.3125</v>
      </c>
      <c r="AD193" s="153">
        <f t="shared" si="519"/>
        <v>21.3125</v>
      </c>
      <c r="AE193" s="153">
        <f t="shared" si="519"/>
        <v>21.3125</v>
      </c>
      <c r="AF193" s="153">
        <f t="shared" si="519"/>
        <v>21.3125</v>
      </c>
      <c r="AG193" s="153">
        <f t="shared" si="519"/>
        <v>21.3125</v>
      </c>
      <c r="AH193" s="153">
        <f t="shared" si="519"/>
        <v>21.891874999999999</v>
      </c>
      <c r="AI193" s="153">
        <f t="shared" si="519"/>
        <v>21.891874999999999</v>
      </c>
      <c r="AJ193" s="153">
        <f t="shared" si="519"/>
        <v>21.891874999999999</v>
      </c>
      <c r="AK193" s="153">
        <f t="shared" si="519"/>
        <v>21.891874999999999</v>
      </c>
      <c r="AL193" s="153">
        <f t="shared" si="519"/>
        <v>21.891874999999999</v>
      </c>
      <c r="AM193" s="153">
        <f t="shared" si="519"/>
        <v>21.891874999999999</v>
      </c>
      <c r="AW193" s="153">
        <f>SUM(AW182,AW186,AW189,AW191)</f>
        <v>21.891874999999999</v>
      </c>
      <c r="AX193" s="153">
        <f t="shared" ref="AX193:BH193" si="520">SUM(AX182,AX186,AX189,AX191)</f>
        <v>21.891874999999999</v>
      </c>
      <c r="AY193" s="153">
        <f t="shared" si="520"/>
        <v>21.891874999999999</v>
      </c>
      <c r="AZ193" s="153">
        <f t="shared" si="520"/>
        <v>21.891874999999999</v>
      </c>
      <c r="BA193" s="153">
        <f t="shared" si="520"/>
        <v>21.891874999999999</v>
      </c>
      <c r="BB193" s="153">
        <f t="shared" si="520"/>
        <v>21.891874999999999</v>
      </c>
      <c r="BC193" s="153">
        <f t="shared" si="520"/>
        <v>22.488631250000001</v>
      </c>
      <c r="BD193" s="153">
        <f t="shared" si="520"/>
        <v>22.488631250000001</v>
      </c>
      <c r="BE193" s="153">
        <f t="shared" si="520"/>
        <v>22.488631250000001</v>
      </c>
      <c r="BF193" s="153">
        <f t="shared" si="520"/>
        <v>22.488631250000001</v>
      </c>
      <c r="BG193" s="153">
        <f t="shared" si="520"/>
        <v>22.488631250000001</v>
      </c>
      <c r="BH193" s="153">
        <f t="shared" si="520"/>
        <v>22.488631250000001</v>
      </c>
    </row>
    <row r="194" spans="2:67" ht="18" customHeight="1" x14ac:dyDescent="0.25">
      <c r="B194" s="113"/>
      <c r="C194" s="113"/>
      <c r="D194" s="113" t="s">
        <v>49</v>
      </c>
      <c r="E194" s="113"/>
      <c r="G194" s="153">
        <f>G180*G193</f>
        <v>83</v>
      </c>
      <c r="H194" s="153">
        <f t="shared" ref="H194:R194" si="521">H180*H193</f>
        <v>83</v>
      </c>
      <c r="I194" s="153">
        <f t="shared" si="521"/>
        <v>83</v>
      </c>
      <c r="J194" s="153">
        <f t="shared" si="521"/>
        <v>83</v>
      </c>
      <c r="K194" s="153">
        <f t="shared" si="521"/>
        <v>83</v>
      </c>
      <c r="L194" s="153">
        <f t="shared" si="521"/>
        <v>83</v>
      </c>
      <c r="M194" s="153">
        <f t="shared" si="521"/>
        <v>85.25</v>
      </c>
      <c r="N194" s="153">
        <f t="shared" si="521"/>
        <v>85.25</v>
      </c>
      <c r="O194" s="153">
        <f t="shared" si="521"/>
        <v>85.25</v>
      </c>
      <c r="P194" s="153">
        <f t="shared" si="521"/>
        <v>85.25</v>
      </c>
      <c r="Q194" s="153">
        <f t="shared" si="521"/>
        <v>85.25</v>
      </c>
      <c r="R194" s="153">
        <f t="shared" si="521"/>
        <v>85.25</v>
      </c>
      <c r="T194" s="156"/>
      <c r="U194" s="156"/>
      <c r="V194" s="156"/>
      <c r="W194" s="156"/>
      <c r="X194" s="156"/>
      <c r="Y194" s="156"/>
      <c r="AB194" s="153">
        <f>AB180*AB193</f>
        <v>106.5625</v>
      </c>
      <c r="AC194" s="153">
        <f t="shared" ref="AC194:AM194" si="522">AC180*AC193</f>
        <v>106.5625</v>
      </c>
      <c r="AD194" s="153">
        <f t="shared" si="522"/>
        <v>106.5625</v>
      </c>
      <c r="AE194" s="153">
        <f t="shared" si="522"/>
        <v>106.5625</v>
      </c>
      <c r="AF194" s="153">
        <f t="shared" si="522"/>
        <v>106.5625</v>
      </c>
      <c r="AG194" s="153">
        <f t="shared" si="522"/>
        <v>106.5625</v>
      </c>
      <c r="AH194" s="153">
        <f t="shared" si="522"/>
        <v>109.45937499999999</v>
      </c>
      <c r="AI194" s="153">
        <f t="shared" si="522"/>
        <v>109.45937499999999</v>
      </c>
      <c r="AJ194" s="153">
        <f t="shared" si="522"/>
        <v>109.45937499999999</v>
      </c>
      <c r="AK194" s="153">
        <f t="shared" si="522"/>
        <v>109.45937499999999</v>
      </c>
      <c r="AL194" s="153">
        <f t="shared" si="522"/>
        <v>109.45937499999999</v>
      </c>
      <c r="AM194" s="153">
        <f t="shared" si="522"/>
        <v>109.45937499999999</v>
      </c>
      <c r="AO194" s="156"/>
      <c r="AP194" s="156"/>
      <c r="AQ194" s="156"/>
      <c r="AR194" s="156"/>
      <c r="AS194" s="156"/>
      <c r="AT194" s="156"/>
      <c r="AW194" s="153">
        <f>AW180*AW193</f>
        <v>131.35124999999999</v>
      </c>
      <c r="AX194" s="153">
        <f t="shared" ref="AX194:BH194" si="523">AX180*AX193</f>
        <v>131.35124999999999</v>
      </c>
      <c r="AY194" s="153">
        <f t="shared" si="523"/>
        <v>131.35124999999999</v>
      </c>
      <c r="AZ194" s="153">
        <f t="shared" si="523"/>
        <v>131.35124999999999</v>
      </c>
      <c r="BA194" s="153">
        <f t="shared" si="523"/>
        <v>131.35124999999999</v>
      </c>
      <c r="BB194" s="153">
        <f t="shared" si="523"/>
        <v>131.35124999999999</v>
      </c>
      <c r="BC194" s="153">
        <f t="shared" si="523"/>
        <v>134.93178750000001</v>
      </c>
      <c r="BD194" s="153">
        <f t="shared" si="523"/>
        <v>134.93178750000001</v>
      </c>
      <c r="BE194" s="153">
        <f t="shared" si="523"/>
        <v>134.93178750000001</v>
      </c>
      <c r="BF194" s="153">
        <f t="shared" si="523"/>
        <v>134.93178750000001</v>
      </c>
      <c r="BG194" s="153">
        <f t="shared" si="523"/>
        <v>134.93178750000001</v>
      </c>
      <c r="BH194" s="153">
        <f t="shared" si="523"/>
        <v>134.93178750000001</v>
      </c>
      <c r="BJ194" s="156"/>
      <c r="BK194" s="156"/>
      <c r="BL194" s="156"/>
      <c r="BM194" s="156"/>
      <c r="BN194" s="156"/>
      <c r="BO194" s="156"/>
    </row>
    <row r="195" spans="2:67" ht="18" customHeight="1" x14ac:dyDescent="0.25">
      <c r="B195" s="113"/>
      <c r="C195" s="113"/>
      <c r="D195" s="113"/>
      <c r="E195" s="113"/>
    </row>
    <row r="196" spans="2:67" ht="18" customHeight="1" x14ac:dyDescent="0.25">
      <c r="B196" s="113"/>
      <c r="C196" s="113" t="s">
        <v>55</v>
      </c>
      <c r="D196" s="113"/>
      <c r="E196" s="113"/>
      <c r="G196" s="153">
        <f>SUM(G143,G160,G177,G194)</f>
        <v>1500.0904352</v>
      </c>
      <c r="H196" s="153">
        <f t="shared" ref="H196:R196" si="524">SUM(H143,H160,H177,H194)</f>
        <v>1499.1409616000001</v>
      </c>
      <c r="I196" s="153">
        <f t="shared" si="524"/>
        <v>1503.8291856000001</v>
      </c>
      <c r="J196" s="153">
        <f t="shared" si="524"/>
        <v>1506.1306384</v>
      </c>
      <c r="K196" s="153">
        <f t="shared" si="524"/>
        <v>1506.5898656000002</v>
      </c>
      <c r="L196" s="153">
        <f t="shared" si="524"/>
        <v>1509.2563711999999</v>
      </c>
      <c r="M196" s="153">
        <f t="shared" si="524"/>
        <v>1530.3723107999999</v>
      </c>
      <c r="N196" s="153">
        <f t="shared" si="524"/>
        <v>1533.7031204</v>
      </c>
      <c r="O196" s="153">
        <f t="shared" si="524"/>
        <v>1535.6263108000001</v>
      </c>
      <c r="P196" s="153">
        <f t="shared" si="524"/>
        <v>1535.92265</v>
      </c>
      <c r="Q196" s="153">
        <f t="shared" si="524"/>
        <v>1542.1849267999999</v>
      </c>
      <c r="R196" s="153">
        <f t="shared" si="524"/>
        <v>1541.2676532</v>
      </c>
      <c r="T196" s="156">
        <f t="shared" ref="T196" si="525">SUM(G196:I196)</f>
        <v>4503.0605823999995</v>
      </c>
      <c r="U196" s="156">
        <f t="shared" ref="U196" si="526">SUM(J196:L196)</f>
        <v>4521.9768752</v>
      </c>
      <c r="V196" s="156">
        <f t="shared" ref="V196" si="527">SUM(M196:O196)</f>
        <v>4599.7017420000002</v>
      </c>
      <c r="W196" s="156">
        <f t="shared" ref="W196" si="528">SUM(P196:R196)</f>
        <v>4619.3752299999996</v>
      </c>
      <c r="X196" s="156"/>
      <c r="Y196" s="156">
        <f t="shared" ref="Y196" si="529">SUM(G196:R196)</f>
        <v>18244.114429599998</v>
      </c>
      <c r="AB196" s="153">
        <f>SUM(AB143,AB160,AB177,AB194)</f>
        <v>1946.6276919999998</v>
      </c>
      <c r="AC196" s="153">
        <f t="shared" ref="AC196:AM196" si="530">SUM(AC143,AC160,AC177,AC194)</f>
        <v>1951.459122</v>
      </c>
      <c r="AD196" s="153">
        <f t="shared" si="530"/>
        <v>1949.756108</v>
      </c>
      <c r="AE196" s="153">
        <f t="shared" si="530"/>
        <v>1955.4962499999999</v>
      </c>
      <c r="AF196" s="153">
        <f t="shared" si="530"/>
        <v>1957.5072500000001</v>
      </c>
      <c r="AG196" s="153">
        <f t="shared" si="530"/>
        <v>1959.3732499999999</v>
      </c>
      <c r="AH196" s="153">
        <f t="shared" si="530"/>
        <v>1988.4449375000004</v>
      </c>
      <c r="AI196" s="153">
        <f t="shared" si="530"/>
        <v>1990.6339375000002</v>
      </c>
      <c r="AJ196" s="153">
        <f t="shared" si="530"/>
        <v>1992.8419374999999</v>
      </c>
      <c r="AK196" s="153">
        <f t="shared" si="530"/>
        <v>1995.2389375000002</v>
      </c>
      <c r="AL196" s="153">
        <f t="shared" si="530"/>
        <v>1997.6249375000002</v>
      </c>
      <c r="AM196" s="153">
        <f t="shared" si="530"/>
        <v>1999.7729374999999</v>
      </c>
      <c r="AO196" s="156">
        <f t="shared" ref="AO196" si="531">SUM(AB196:AD196)</f>
        <v>5847.8429219999998</v>
      </c>
      <c r="AP196" s="156">
        <f t="shared" ref="AP196" si="532">SUM(AE196:AG196)</f>
        <v>5872.3767499999994</v>
      </c>
      <c r="AQ196" s="156">
        <f t="shared" ref="AQ196" si="533">SUM(AH196:AJ196)</f>
        <v>5971.9208125000005</v>
      </c>
      <c r="AR196" s="156">
        <f t="shared" ref="AR196" si="534">SUM(AK196:AM196)</f>
        <v>5992.6368125000008</v>
      </c>
      <c r="AS196" s="156"/>
      <c r="AT196" s="156">
        <f t="shared" ref="AT196" si="535">SUM(AB196:AM196)</f>
        <v>23684.777297000008</v>
      </c>
      <c r="AW196" s="153">
        <f>SUM(AW143,AW160,AW177,AW194)</f>
        <v>2429.9062875000004</v>
      </c>
      <c r="AX196" s="153">
        <f t="shared" ref="AX196:BH196" si="536">SUM(AX143,AX160,AX177,AX194)</f>
        <v>2432.7934875000005</v>
      </c>
      <c r="AY196" s="153">
        <f t="shared" si="536"/>
        <v>2435.3266875000004</v>
      </c>
      <c r="AZ196" s="153">
        <f t="shared" si="536"/>
        <v>2438.2138874999996</v>
      </c>
      <c r="BA196" s="153">
        <f t="shared" si="536"/>
        <v>2441.2690875000003</v>
      </c>
      <c r="BB196" s="153">
        <f t="shared" si="536"/>
        <v>2444.3062875000001</v>
      </c>
      <c r="BC196" s="153">
        <f t="shared" si="536"/>
        <v>2480.7653081250005</v>
      </c>
      <c r="BD196" s="153">
        <f t="shared" si="536"/>
        <v>2484.0713081250005</v>
      </c>
      <c r="BE196" s="153">
        <f t="shared" si="536"/>
        <v>2487.5297081250005</v>
      </c>
      <c r="BF196" s="153">
        <f t="shared" si="536"/>
        <v>2491.0889081250002</v>
      </c>
      <c r="BG196" s="153">
        <f t="shared" si="536"/>
        <v>2495.1005081250005</v>
      </c>
      <c r="BH196" s="153">
        <f t="shared" si="536"/>
        <v>2498.6597081250002</v>
      </c>
      <c r="BJ196" s="156">
        <f t="shared" ref="BJ196" si="537">SUM(AW196:AY196)</f>
        <v>7298.0264625000018</v>
      </c>
      <c r="BK196" s="156">
        <f t="shared" ref="BK196" si="538">SUM(AZ196:BB196)</f>
        <v>7323.7892625000004</v>
      </c>
      <c r="BL196" s="156">
        <f t="shared" ref="BL196" si="539">SUM(BC196:BE196)</f>
        <v>7452.3663243750016</v>
      </c>
      <c r="BM196" s="156">
        <f t="shared" ref="BM196" si="540">SUM(BF196:BH196)</f>
        <v>7484.8491243750013</v>
      </c>
      <c r="BN196" s="156"/>
      <c r="BO196" s="156">
        <f t="shared" ref="BO196" si="541">SUM(AW196:BH196)</f>
        <v>29559.031173750001</v>
      </c>
    </row>
    <row r="197" spans="2:67" ht="18" customHeight="1" x14ac:dyDescent="0.25">
      <c r="B197" s="113"/>
      <c r="C197" s="113"/>
      <c r="D197" s="113"/>
      <c r="E197" s="113"/>
    </row>
    <row r="198" spans="2:67" ht="18" customHeight="1" x14ac:dyDescent="0.25">
      <c r="B198" s="113"/>
      <c r="C198" s="113"/>
      <c r="D198" s="113"/>
      <c r="E198" s="113"/>
    </row>
    <row r="199" spans="2:67" ht="18" customHeight="1" x14ac:dyDescent="0.25">
      <c r="B199" s="113"/>
      <c r="C199" s="151" t="s">
        <v>52</v>
      </c>
      <c r="D199" s="113"/>
      <c r="E199" s="113"/>
    </row>
    <row r="200" spans="2:67" ht="18" customHeight="1" x14ac:dyDescent="0.25">
      <c r="B200" s="113"/>
      <c r="C200" s="113" t="s">
        <v>75</v>
      </c>
      <c r="D200" s="113"/>
      <c r="E200" s="113"/>
      <c r="G200" s="157">
        <v>200</v>
      </c>
      <c r="H200" s="157">
        <v>200</v>
      </c>
      <c r="I200" s="157">
        <v>200</v>
      </c>
      <c r="J200" s="157">
        <v>200</v>
      </c>
      <c r="K200" s="157">
        <v>200</v>
      </c>
      <c r="L200" s="157">
        <v>200</v>
      </c>
      <c r="M200" s="157">
        <v>200</v>
      </c>
      <c r="N200" s="157">
        <v>200</v>
      </c>
      <c r="O200" s="157">
        <v>200</v>
      </c>
      <c r="P200" s="157">
        <v>200</v>
      </c>
      <c r="Q200" s="157">
        <v>200</v>
      </c>
      <c r="R200" s="157">
        <v>200</v>
      </c>
      <c r="AB200" s="158">
        <f>G200*(1+AB201)</f>
        <v>240</v>
      </c>
      <c r="AC200" s="158">
        <f t="shared" ref="AC200:AM200" si="542">H200*(1+AC201)</f>
        <v>240</v>
      </c>
      <c r="AD200" s="158">
        <f t="shared" si="542"/>
        <v>240</v>
      </c>
      <c r="AE200" s="158">
        <f t="shared" si="542"/>
        <v>240</v>
      </c>
      <c r="AF200" s="158">
        <f t="shared" si="542"/>
        <v>240</v>
      </c>
      <c r="AG200" s="158">
        <f t="shared" si="542"/>
        <v>240</v>
      </c>
      <c r="AH200" s="158">
        <f t="shared" si="542"/>
        <v>240</v>
      </c>
      <c r="AI200" s="158">
        <f t="shared" si="542"/>
        <v>240</v>
      </c>
      <c r="AJ200" s="158">
        <f t="shared" si="542"/>
        <v>240</v>
      </c>
      <c r="AK200" s="158">
        <f t="shared" si="542"/>
        <v>240</v>
      </c>
      <c r="AL200" s="158">
        <f t="shared" si="542"/>
        <v>240</v>
      </c>
      <c r="AM200" s="158">
        <f t="shared" si="542"/>
        <v>240</v>
      </c>
      <c r="AW200" s="158">
        <f>AB200*(1+AW201)</f>
        <v>264</v>
      </c>
      <c r="AX200" s="158">
        <f t="shared" ref="AX200:BH200" si="543">AC200*(1+AX201)</f>
        <v>264</v>
      </c>
      <c r="AY200" s="158">
        <f t="shared" si="543"/>
        <v>264</v>
      </c>
      <c r="AZ200" s="158">
        <f t="shared" si="543"/>
        <v>264</v>
      </c>
      <c r="BA200" s="158">
        <f t="shared" si="543"/>
        <v>264</v>
      </c>
      <c r="BB200" s="158">
        <f t="shared" si="543"/>
        <v>264</v>
      </c>
      <c r="BC200" s="158">
        <f t="shared" si="543"/>
        <v>264</v>
      </c>
      <c r="BD200" s="158">
        <f t="shared" si="543"/>
        <v>264</v>
      </c>
      <c r="BE200" s="158">
        <f t="shared" si="543"/>
        <v>264</v>
      </c>
      <c r="BF200" s="158">
        <f t="shared" si="543"/>
        <v>264</v>
      </c>
      <c r="BG200" s="158">
        <f t="shared" si="543"/>
        <v>264</v>
      </c>
      <c r="BH200" s="158">
        <f t="shared" si="543"/>
        <v>264</v>
      </c>
    </row>
    <row r="201" spans="2:67" ht="18" customHeight="1" x14ac:dyDescent="0.25">
      <c r="B201" s="113"/>
      <c r="C201" s="113"/>
      <c r="D201" s="113"/>
      <c r="E201" s="118" t="s">
        <v>251</v>
      </c>
      <c r="AB201" s="133">
        <v>0.2</v>
      </c>
      <c r="AC201" s="133">
        <v>0.2</v>
      </c>
      <c r="AD201" s="133">
        <v>0.2</v>
      </c>
      <c r="AE201" s="133">
        <v>0.2</v>
      </c>
      <c r="AF201" s="133">
        <v>0.2</v>
      </c>
      <c r="AG201" s="133">
        <v>0.2</v>
      </c>
      <c r="AH201" s="133">
        <v>0.2</v>
      </c>
      <c r="AI201" s="133">
        <v>0.2</v>
      </c>
      <c r="AJ201" s="133">
        <v>0.2</v>
      </c>
      <c r="AK201" s="133">
        <v>0.2</v>
      </c>
      <c r="AL201" s="133">
        <v>0.2</v>
      </c>
      <c r="AM201" s="133">
        <v>0.2</v>
      </c>
      <c r="AW201" s="133">
        <v>0.1</v>
      </c>
      <c r="AX201" s="133">
        <v>0.1</v>
      </c>
      <c r="AY201" s="133">
        <v>0.1</v>
      </c>
      <c r="AZ201" s="133">
        <v>0.1</v>
      </c>
      <c r="BA201" s="133">
        <v>0.1</v>
      </c>
      <c r="BB201" s="133">
        <v>0.1</v>
      </c>
      <c r="BC201" s="133">
        <v>0.1</v>
      </c>
      <c r="BD201" s="133">
        <v>0.1</v>
      </c>
      <c r="BE201" s="133">
        <v>0.1</v>
      </c>
      <c r="BF201" s="133">
        <v>0.1</v>
      </c>
      <c r="BG201" s="133">
        <v>0.1</v>
      </c>
      <c r="BH201" s="133">
        <v>0.1</v>
      </c>
    </row>
    <row r="202" spans="2:67" ht="18" customHeight="1" x14ac:dyDescent="0.25">
      <c r="B202" s="113"/>
      <c r="C202" s="113" t="s">
        <v>76</v>
      </c>
      <c r="D202" s="113"/>
      <c r="E202" s="113"/>
      <c r="G202" s="157">
        <v>50</v>
      </c>
      <c r="H202" s="157">
        <v>50</v>
      </c>
      <c r="I202" s="157">
        <v>50</v>
      </c>
      <c r="J202" s="157">
        <v>50</v>
      </c>
      <c r="K202" s="157">
        <v>50</v>
      </c>
      <c r="L202" s="157">
        <v>50</v>
      </c>
      <c r="M202" s="157">
        <v>50</v>
      </c>
      <c r="N202" s="157">
        <v>50</v>
      </c>
      <c r="O202" s="157">
        <v>50</v>
      </c>
      <c r="P202" s="157">
        <v>50</v>
      </c>
      <c r="Q202" s="157">
        <v>50</v>
      </c>
      <c r="R202" s="157">
        <v>50</v>
      </c>
      <c r="AB202" s="158">
        <f>G202*(1+AB203)</f>
        <v>60</v>
      </c>
      <c r="AC202" s="158">
        <f t="shared" ref="AC202" si="544">H202*(1+AC203)</f>
        <v>60</v>
      </c>
      <c r="AD202" s="158">
        <f t="shared" ref="AD202" si="545">I202*(1+AD203)</f>
        <v>60</v>
      </c>
      <c r="AE202" s="158">
        <f t="shared" ref="AE202" si="546">J202*(1+AE203)</f>
        <v>60</v>
      </c>
      <c r="AF202" s="158">
        <f t="shared" ref="AF202" si="547">K202*(1+AF203)</f>
        <v>60</v>
      </c>
      <c r="AG202" s="158">
        <f t="shared" ref="AG202" si="548">L202*(1+AG203)</f>
        <v>60</v>
      </c>
      <c r="AH202" s="158">
        <f t="shared" ref="AH202" si="549">M202*(1+AH203)</f>
        <v>60</v>
      </c>
      <c r="AI202" s="158">
        <f t="shared" ref="AI202" si="550">N202*(1+AI203)</f>
        <v>60</v>
      </c>
      <c r="AJ202" s="158">
        <f t="shared" ref="AJ202" si="551">O202*(1+AJ203)</f>
        <v>60</v>
      </c>
      <c r="AK202" s="158">
        <f t="shared" ref="AK202" si="552">P202*(1+AK203)</f>
        <v>60</v>
      </c>
      <c r="AL202" s="158">
        <f t="shared" ref="AL202" si="553">Q202*(1+AL203)</f>
        <v>60</v>
      </c>
      <c r="AM202" s="158">
        <f t="shared" ref="AM202" si="554">R202*(1+AM203)</f>
        <v>60</v>
      </c>
      <c r="AW202" s="158">
        <f>AB202*(1+AW203)</f>
        <v>66</v>
      </c>
      <c r="AX202" s="158">
        <f t="shared" ref="AX202" si="555">AC202*(1+AX203)</f>
        <v>66</v>
      </c>
      <c r="AY202" s="158">
        <f t="shared" ref="AY202" si="556">AD202*(1+AY203)</f>
        <v>66</v>
      </c>
      <c r="AZ202" s="158">
        <f t="shared" ref="AZ202" si="557">AE202*(1+AZ203)</f>
        <v>66</v>
      </c>
      <c r="BA202" s="158">
        <f t="shared" ref="BA202" si="558">AF202*(1+BA203)</f>
        <v>66</v>
      </c>
      <c r="BB202" s="158">
        <f t="shared" ref="BB202" si="559">AG202*(1+BB203)</f>
        <v>66</v>
      </c>
      <c r="BC202" s="158">
        <f t="shared" ref="BC202" si="560">AH202*(1+BC203)</f>
        <v>66</v>
      </c>
      <c r="BD202" s="158">
        <f t="shared" ref="BD202" si="561">AI202*(1+BD203)</f>
        <v>66</v>
      </c>
      <c r="BE202" s="158">
        <f t="shared" ref="BE202" si="562">AJ202*(1+BE203)</f>
        <v>66</v>
      </c>
      <c r="BF202" s="158">
        <f t="shared" ref="BF202" si="563">AK202*(1+BF203)</f>
        <v>66</v>
      </c>
      <c r="BG202" s="158">
        <f t="shared" ref="BG202" si="564">AL202*(1+BG203)</f>
        <v>66</v>
      </c>
      <c r="BH202" s="158">
        <f t="shared" ref="BH202" si="565">AM202*(1+BH203)</f>
        <v>66</v>
      </c>
    </row>
    <row r="203" spans="2:67" ht="18" customHeight="1" x14ac:dyDescent="0.25">
      <c r="B203" s="113"/>
      <c r="C203" s="113"/>
      <c r="D203" s="113"/>
      <c r="E203" s="113"/>
      <c r="AB203" s="133">
        <v>0.2</v>
      </c>
      <c r="AC203" s="133">
        <v>0.2</v>
      </c>
      <c r="AD203" s="133">
        <v>0.2</v>
      </c>
      <c r="AE203" s="133">
        <v>0.2</v>
      </c>
      <c r="AF203" s="133">
        <v>0.2</v>
      </c>
      <c r="AG203" s="133">
        <v>0.2</v>
      </c>
      <c r="AH203" s="133">
        <v>0.2</v>
      </c>
      <c r="AI203" s="133">
        <v>0.2</v>
      </c>
      <c r="AJ203" s="133">
        <v>0.2</v>
      </c>
      <c r="AK203" s="133">
        <v>0.2</v>
      </c>
      <c r="AL203" s="133">
        <v>0.2</v>
      </c>
      <c r="AM203" s="133">
        <v>0.2</v>
      </c>
      <c r="AW203" s="133">
        <v>0.1</v>
      </c>
      <c r="AX203" s="133">
        <v>0.1</v>
      </c>
      <c r="AY203" s="133">
        <v>0.1</v>
      </c>
      <c r="AZ203" s="133">
        <v>0.1</v>
      </c>
      <c r="BA203" s="133">
        <v>0.1</v>
      </c>
      <c r="BB203" s="133">
        <v>0.1</v>
      </c>
      <c r="BC203" s="133">
        <v>0.1</v>
      </c>
      <c r="BD203" s="133">
        <v>0.1</v>
      </c>
      <c r="BE203" s="133">
        <v>0.1</v>
      </c>
      <c r="BF203" s="133">
        <v>0.1</v>
      </c>
      <c r="BG203" s="133">
        <v>0.1</v>
      </c>
      <c r="BH203" s="133">
        <v>0.1</v>
      </c>
    </row>
    <row r="204" spans="2:67" ht="18" customHeight="1" x14ac:dyDescent="0.25">
      <c r="B204" s="113"/>
      <c r="C204" s="113" t="s">
        <v>77</v>
      </c>
      <c r="D204" s="113"/>
      <c r="E204" s="113"/>
      <c r="G204" s="157">
        <v>20</v>
      </c>
      <c r="H204" s="157">
        <v>20</v>
      </c>
      <c r="I204" s="157">
        <v>20</v>
      </c>
      <c r="J204" s="157">
        <v>20</v>
      </c>
      <c r="K204" s="157">
        <v>20</v>
      </c>
      <c r="L204" s="157">
        <v>20</v>
      </c>
      <c r="M204" s="157">
        <v>20</v>
      </c>
      <c r="N204" s="157">
        <v>20</v>
      </c>
      <c r="O204" s="157">
        <v>20</v>
      </c>
      <c r="P204" s="157">
        <v>20</v>
      </c>
      <c r="Q204" s="157">
        <v>20</v>
      </c>
      <c r="R204" s="157">
        <v>20</v>
      </c>
      <c r="AB204" s="158">
        <f>G204*(1+AB205)</f>
        <v>24</v>
      </c>
      <c r="AC204" s="158">
        <f t="shared" ref="AC204" si="566">H204*(1+AC205)</f>
        <v>24</v>
      </c>
      <c r="AD204" s="158">
        <f t="shared" ref="AD204" si="567">I204*(1+AD205)</f>
        <v>24</v>
      </c>
      <c r="AE204" s="158">
        <f t="shared" ref="AE204" si="568">J204*(1+AE205)</f>
        <v>24</v>
      </c>
      <c r="AF204" s="158">
        <f t="shared" ref="AF204" si="569">K204*(1+AF205)</f>
        <v>24</v>
      </c>
      <c r="AG204" s="158">
        <f t="shared" ref="AG204" si="570">L204*(1+AG205)</f>
        <v>24</v>
      </c>
      <c r="AH204" s="158">
        <f t="shared" ref="AH204" si="571">M204*(1+AH205)</f>
        <v>24</v>
      </c>
      <c r="AI204" s="158">
        <f t="shared" ref="AI204" si="572">N204*(1+AI205)</f>
        <v>24</v>
      </c>
      <c r="AJ204" s="158">
        <f t="shared" ref="AJ204" si="573">O204*(1+AJ205)</f>
        <v>24</v>
      </c>
      <c r="AK204" s="158">
        <f t="shared" ref="AK204" si="574">P204*(1+AK205)</f>
        <v>24</v>
      </c>
      <c r="AL204" s="158">
        <f t="shared" ref="AL204" si="575">Q204*(1+AL205)</f>
        <v>24</v>
      </c>
      <c r="AM204" s="158">
        <f t="shared" ref="AM204" si="576">R204*(1+AM205)</f>
        <v>24</v>
      </c>
      <c r="AW204" s="158">
        <f>AB204*(1+AW205)</f>
        <v>26.400000000000002</v>
      </c>
      <c r="AX204" s="158">
        <f t="shared" ref="AX204" si="577">AC204*(1+AX205)</f>
        <v>26.400000000000002</v>
      </c>
      <c r="AY204" s="158">
        <f t="shared" ref="AY204" si="578">AD204*(1+AY205)</f>
        <v>26.400000000000002</v>
      </c>
      <c r="AZ204" s="158">
        <f t="shared" ref="AZ204" si="579">AE204*(1+AZ205)</f>
        <v>26.400000000000002</v>
      </c>
      <c r="BA204" s="158">
        <f t="shared" ref="BA204" si="580">AF204*(1+BA205)</f>
        <v>26.400000000000002</v>
      </c>
      <c r="BB204" s="158">
        <f t="shared" ref="BB204" si="581">AG204*(1+BB205)</f>
        <v>26.400000000000002</v>
      </c>
      <c r="BC204" s="158">
        <f t="shared" ref="BC204" si="582">AH204*(1+BC205)</f>
        <v>26.400000000000002</v>
      </c>
      <c r="BD204" s="158">
        <f t="shared" ref="BD204" si="583">AI204*(1+BD205)</f>
        <v>26.400000000000002</v>
      </c>
      <c r="BE204" s="158">
        <f t="shared" ref="BE204" si="584">AJ204*(1+BE205)</f>
        <v>26.400000000000002</v>
      </c>
      <c r="BF204" s="158">
        <f t="shared" ref="BF204" si="585">AK204*(1+BF205)</f>
        <v>26.400000000000002</v>
      </c>
      <c r="BG204" s="158">
        <f t="shared" ref="BG204" si="586">AL204*(1+BG205)</f>
        <v>26.400000000000002</v>
      </c>
      <c r="BH204" s="158">
        <f t="shared" ref="BH204" si="587">AM204*(1+BH205)</f>
        <v>26.400000000000002</v>
      </c>
    </row>
    <row r="205" spans="2:67" ht="18" customHeight="1" x14ac:dyDescent="0.25">
      <c r="B205" s="113"/>
      <c r="C205" s="113"/>
      <c r="D205" s="113"/>
      <c r="E205" s="113"/>
      <c r="AB205" s="133">
        <v>0.2</v>
      </c>
      <c r="AC205" s="133">
        <v>0.2</v>
      </c>
      <c r="AD205" s="133">
        <v>0.2</v>
      </c>
      <c r="AE205" s="133">
        <v>0.2</v>
      </c>
      <c r="AF205" s="133">
        <v>0.2</v>
      </c>
      <c r="AG205" s="133">
        <v>0.2</v>
      </c>
      <c r="AH205" s="133">
        <v>0.2</v>
      </c>
      <c r="AI205" s="133">
        <v>0.2</v>
      </c>
      <c r="AJ205" s="133">
        <v>0.2</v>
      </c>
      <c r="AK205" s="133">
        <v>0.2</v>
      </c>
      <c r="AL205" s="133">
        <v>0.2</v>
      </c>
      <c r="AM205" s="133">
        <v>0.2</v>
      </c>
      <c r="AW205" s="133">
        <v>0.1</v>
      </c>
      <c r="AX205" s="133">
        <v>0.1</v>
      </c>
      <c r="AY205" s="133">
        <v>0.1</v>
      </c>
      <c r="AZ205" s="133">
        <v>0.1</v>
      </c>
      <c r="BA205" s="133">
        <v>0.1</v>
      </c>
      <c r="BB205" s="133">
        <v>0.1</v>
      </c>
      <c r="BC205" s="133">
        <v>0.1</v>
      </c>
      <c r="BD205" s="133">
        <v>0.1</v>
      </c>
      <c r="BE205" s="133">
        <v>0.1</v>
      </c>
      <c r="BF205" s="133">
        <v>0.1</v>
      </c>
      <c r="BG205" s="133">
        <v>0.1</v>
      </c>
      <c r="BH205" s="133">
        <v>0.1</v>
      </c>
    </row>
    <row r="206" spans="2:67" ht="18" customHeight="1" x14ac:dyDescent="0.25">
      <c r="B206" s="113"/>
      <c r="C206" s="113" t="s">
        <v>54</v>
      </c>
      <c r="D206" s="113"/>
      <c r="E206" s="113"/>
      <c r="G206" s="153">
        <f t="shared" ref="G206:R206" si="588">SUM(G200,G202,G204)</f>
        <v>270</v>
      </c>
      <c r="H206" s="153">
        <f t="shared" si="588"/>
        <v>270</v>
      </c>
      <c r="I206" s="153">
        <f t="shared" si="588"/>
        <v>270</v>
      </c>
      <c r="J206" s="153">
        <f t="shared" si="588"/>
        <v>270</v>
      </c>
      <c r="K206" s="153">
        <f t="shared" si="588"/>
        <v>270</v>
      </c>
      <c r="L206" s="153">
        <f t="shared" si="588"/>
        <v>270</v>
      </c>
      <c r="M206" s="153">
        <f t="shared" si="588"/>
        <v>270</v>
      </c>
      <c r="N206" s="153">
        <f t="shared" si="588"/>
        <v>270</v>
      </c>
      <c r="O206" s="153">
        <f t="shared" si="588"/>
        <v>270</v>
      </c>
      <c r="P206" s="153">
        <f t="shared" si="588"/>
        <v>270</v>
      </c>
      <c r="Q206" s="153">
        <f t="shared" si="588"/>
        <v>270</v>
      </c>
      <c r="R206" s="153">
        <f t="shared" si="588"/>
        <v>270</v>
      </c>
      <c r="T206" s="156">
        <f t="shared" ref="T206" si="589">SUM(G206:I206)</f>
        <v>810</v>
      </c>
      <c r="U206" s="156">
        <f t="shared" ref="U206" si="590">SUM(J206:L206)</f>
        <v>810</v>
      </c>
      <c r="V206" s="156">
        <f t="shared" ref="V206" si="591">SUM(M206:O206)</f>
        <v>810</v>
      </c>
      <c r="W206" s="156">
        <f t="shared" ref="W206" si="592">SUM(P206:R206)</f>
        <v>810</v>
      </c>
      <c r="X206" s="156"/>
      <c r="Y206" s="156">
        <f t="shared" ref="Y206" si="593">SUM(G206:R206)</f>
        <v>3240</v>
      </c>
      <c r="AB206" s="153">
        <f t="shared" ref="AB206:AM206" si="594">SUM(AB200,AB202,AB204)</f>
        <v>324</v>
      </c>
      <c r="AC206" s="153">
        <f t="shared" si="594"/>
        <v>324</v>
      </c>
      <c r="AD206" s="153">
        <f t="shared" si="594"/>
        <v>324</v>
      </c>
      <c r="AE206" s="153">
        <f t="shared" si="594"/>
        <v>324</v>
      </c>
      <c r="AF206" s="153">
        <f t="shared" si="594"/>
        <v>324</v>
      </c>
      <c r="AG206" s="153">
        <f t="shared" si="594"/>
        <v>324</v>
      </c>
      <c r="AH206" s="153">
        <f t="shared" si="594"/>
        <v>324</v>
      </c>
      <c r="AI206" s="153">
        <f t="shared" si="594"/>
        <v>324</v>
      </c>
      <c r="AJ206" s="153">
        <f t="shared" si="594"/>
        <v>324</v>
      </c>
      <c r="AK206" s="153">
        <f t="shared" si="594"/>
        <v>324</v>
      </c>
      <c r="AL206" s="153">
        <f t="shared" si="594"/>
        <v>324</v>
      </c>
      <c r="AM206" s="153">
        <f t="shared" si="594"/>
        <v>324</v>
      </c>
      <c r="AO206" s="156">
        <f t="shared" ref="AO206" si="595">SUM(AB206:AD206)</f>
        <v>972</v>
      </c>
      <c r="AP206" s="156">
        <f t="shared" ref="AP206" si="596">SUM(AE206:AG206)</f>
        <v>972</v>
      </c>
      <c r="AQ206" s="156">
        <f t="shared" ref="AQ206" si="597">SUM(AH206:AJ206)</f>
        <v>972</v>
      </c>
      <c r="AR206" s="156">
        <f t="shared" ref="AR206" si="598">SUM(AK206:AM206)</f>
        <v>972</v>
      </c>
      <c r="AS206" s="156"/>
      <c r="AT206" s="156">
        <f t="shared" ref="AT206" si="599">SUM(AB206:AM206)</f>
        <v>3888</v>
      </c>
      <c r="AW206" s="153">
        <f t="shared" ref="AW206:BH206" si="600">SUM(AW200,AW202,AW204)</f>
        <v>356.4</v>
      </c>
      <c r="AX206" s="153">
        <f t="shared" si="600"/>
        <v>356.4</v>
      </c>
      <c r="AY206" s="153">
        <f t="shared" si="600"/>
        <v>356.4</v>
      </c>
      <c r="AZ206" s="153">
        <f t="shared" si="600"/>
        <v>356.4</v>
      </c>
      <c r="BA206" s="153">
        <f t="shared" si="600"/>
        <v>356.4</v>
      </c>
      <c r="BB206" s="153">
        <f t="shared" si="600"/>
        <v>356.4</v>
      </c>
      <c r="BC206" s="153">
        <f t="shared" si="600"/>
        <v>356.4</v>
      </c>
      <c r="BD206" s="153">
        <f t="shared" si="600"/>
        <v>356.4</v>
      </c>
      <c r="BE206" s="153">
        <f t="shared" si="600"/>
        <v>356.4</v>
      </c>
      <c r="BF206" s="153">
        <f t="shared" si="600"/>
        <v>356.4</v>
      </c>
      <c r="BG206" s="153">
        <f t="shared" si="600"/>
        <v>356.4</v>
      </c>
      <c r="BH206" s="153">
        <f t="shared" si="600"/>
        <v>356.4</v>
      </c>
      <c r="BJ206" s="156">
        <f t="shared" ref="BJ206" si="601">SUM(AW206:AY206)</f>
        <v>1069.1999999999998</v>
      </c>
      <c r="BK206" s="156">
        <f t="shared" ref="BK206" si="602">SUM(AZ206:BB206)</f>
        <v>1069.1999999999998</v>
      </c>
      <c r="BL206" s="156">
        <f t="shared" ref="BL206" si="603">SUM(BC206:BE206)</f>
        <v>1069.1999999999998</v>
      </c>
      <c r="BM206" s="156">
        <f t="shared" ref="BM206" si="604">SUM(BF206:BH206)</f>
        <v>1069.1999999999998</v>
      </c>
      <c r="BN206" s="156"/>
      <c r="BO206" s="156">
        <f t="shared" ref="BO206" si="605">SUM(AW206:BH206)</f>
        <v>4276.8</v>
      </c>
    </row>
    <row r="207" spans="2:67" ht="18" customHeight="1" x14ac:dyDescent="0.25">
      <c r="B207" s="113"/>
      <c r="C207" s="113"/>
      <c r="D207" s="113"/>
      <c r="E207" s="113"/>
    </row>
    <row r="208" spans="2:67" ht="18" customHeight="1" x14ac:dyDescent="0.25">
      <c r="B208" s="113"/>
      <c r="C208" s="113"/>
      <c r="D208" s="113"/>
      <c r="E208" s="113"/>
    </row>
    <row r="209" spans="2:67" ht="18" customHeight="1" x14ac:dyDescent="0.25">
      <c r="B209" s="113"/>
      <c r="C209" s="151" t="s">
        <v>66</v>
      </c>
      <c r="D209" s="113"/>
      <c r="E209" s="113"/>
    </row>
    <row r="210" spans="2:67" ht="18" customHeight="1" x14ac:dyDescent="0.25">
      <c r="B210" s="113"/>
      <c r="C210" s="113" t="s">
        <v>54</v>
      </c>
      <c r="D210" s="113"/>
      <c r="E210" s="113"/>
      <c r="G210" s="157">
        <v>0</v>
      </c>
      <c r="H210" s="157">
        <v>0</v>
      </c>
      <c r="I210" s="157">
        <v>0</v>
      </c>
      <c r="J210" s="157">
        <v>0</v>
      </c>
      <c r="K210" s="157">
        <v>0</v>
      </c>
      <c r="L210" s="157">
        <v>0</v>
      </c>
      <c r="M210" s="157">
        <v>0</v>
      </c>
      <c r="N210" s="157">
        <v>0</v>
      </c>
      <c r="O210" s="157">
        <v>0</v>
      </c>
      <c r="P210" s="157">
        <v>0</v>
      </c>
      <c r="Q210" s="157">
        <v>0</v>
      </c>
      <c r="R210" s="157">
        <v>0</v>
      </c>
      <c r="T210" s="156">
        <f t="shared" ref="T210" si="606">SUM(G210:I210)</f>
        <v>0</v>
      </c>
      <c r="U210" s="156">
        <f t="shared" ref="U210" si="607">SUM(J210:L210)</f>
        <v>0</v>
      </c>
      <c r="V210" s="156">
        <f t="shared" ref="V210" si="608">SUM(M210:O210)</f>
        <v>0</v>
      </c>
      <c r="W210" s="156">
        <f t="shared" ref="W210" si="609">SUM(P210:R210)</f>
        <v>0</v>
      </c>
      <c r="X210" s="156"/>
      <c r="Y210" s="156">
        <f t="shared" ref="Y210" si="610">SUM(G210:R210)</f>
        <v>0</v>
      </c>
      <c r="AB210" s="158">
        <f>G210*(1+AB211)</f>
        <v>0</v>
      </c>
      <c r="AC210" s="158">
        <f t="shared" ref="AC210" si="611">H210*(1+AC211)</f>
        <v>0</v>
      </c>
      <c r="AD210" s="158">
        <f t="shared" ref="AD210" si="612">I210*(1+AD211)</f>
        <v>0</v>
      </c>
      <c r="AE210" s="158">
        <f t="shared" ref="AE210" si="613">J210*(1+AE211)</f>
        <v>0</v>
      </c>
      <c r="AF210" s="158">
        <f t="shared" ref="AF210" si="614">K210*(1+AF211)</f>
        <v>0</v>
      </c>
      <c r="AG210" s="158">
        <f t="shared" ref="AG210" si="615">L210*(1+AG211)</f>
        <v>0</v>
      </c>
      <c r="AH210" s="158">
        <f t="shared" ref="AH210" si="616">M210*(1+AH211)</f>
        <v>0</v>
      </c>
      <c r="AI210" s="158">
        <f t="shared" ref="AI210" si="617">N210*(1+AI211)</f>
        <v>0</v>
      </c>
      <c r="AJ210" s="158">
        <f t="shared" ref="AJ210" si="618">O210*(1+AJ211)</f>
        <v>0</v>
      </c>
      <c r="AK210" s="158">
        <f t="shared" ref="AK210" si="619">P210*(1+AK211)</f>
        <v>0</v>
      </c>
      <c r="AL210" s="158">
        <f t="shared" ref="AL210" si="620">Q210*(1+AL211)</f>
        <v>0</v>
      </c>
      <c r="AM210" s="158">
        <f t="shared" ref="AM210" si="621">R210*(1+AM211)</f>
        <v>0</v>
      </c>
      <c r="AW210" s="158">
        <f>AB210*(1+AW211)</f>
        <v>0</v>
      </c>
      <c r="AX210" s="158">
        <f t="shared" ref="AX210" si="622">AC210*(1+AX211)</f>
        <v>0</v>
      </c>
      <c r="AY210" s="158">
        <f t="shared" ref="AY210" si="623">AD210*(1+AY211)</f>
        <v>0</v>
      </c>
      <c r="AZ210" s="158">
        <f t="shared" ref="AZ210" si="624">AE210*(1+AZ211)</f>
        <v>0</v>
      </c>
      <c r="BA210" s="158">
        <f t="shared" ref="BA210" si="625">AF210*(1+BA211)</f>
        <v>0</v>
      </c>
      <c r="BB210" s="158">
        <f t="shared" ref="BB210" si="626">AG210*(1+BB211)</f>
        <v>0</v>
      </c>
      <c r="BC210" s="158">
        <f t="shared" ref="BC210" si="627">AH210*(1+BC211)</f>
        <v>0</v>
      </c>
      <c r="BD210" s="158">
        <f t="shared" ref="BD210" si="628">AI210*(1+BD211)</f>
        <v>0</v>
      </c>
      <c r="BE210" s="158">
        <f t="shared" ref="BE210" si="629">AJ210*(1+BE211)</f>
        <v>0</v>
      </c>
      <c r="BF210" s="158">
        <f t="shared" ref="BF210" si="630">AK210*(1+BF211)</f>
        <v>0</v>
      </c>
      <c r="BG210" s="158">
        <f t="shared" ref="BG210" si="631">AL210*(1+BG211)</f>
        <v>0</v>
      </c>
      <c r="BH210" s="158">
        <f t="shared" ref="BH210" si="632">AM210*(1+BH211)</f>
        <v>0</v>
      </c>
      <c r="BJ210" s="156">
        <f t="shared" ref="BJ210" si="633">SUM(AW210:AY210)</f>
        <v>0</v>
      </c>
      <c r="BK210" s="156">
        <f t="shared" ref="BK210" si="634">SUM(AZ210:BB210)</f>
        <v>0</v>
      </c>
      <c r="BL210" s="156">
        <f t="shared" ref="BL210" si="635">SUM(BC210:BE210)</f>
        <v>0</v>
      </c>
      <c r="BM210" s="156">
        <f t="shared" ref="BM210" si="636">SUM(BF210:BH210)</f>
        <v>0</v>
      </c>
      <c r="BN210" s="156"/>
      <c r="BO210" s="156">
        <f t="shared" ref="BO210" si="637">SUM(AW210:BH210)</f>
        <v>0</v>
      </c>
    </row>
    <row r="211" spans="2:67" ht="18" customHeight="1" x14ac:dyDescent="0.25">
      <c r="B211" s="113"/>
      <c r="C211" s="113"/>
      <c r="D211" s="113"/>
      <c r="E211" s="113"/>
      <c r="AB211" s="133">
        <v>0.2</v>
      </c>
      <c r="AC211" s="133">
        <v>0.2</v>
      </c>
      <c r="AD211" s="133">
        <v>0.2</v>
      </c>
      <c r="AE211" s="133">
        <v>0.2</v>
      </c>
      <c r="AF211" s="133">
        <v>0.2</v>
      </c>
      <c r="AG211" s="133">
        <v>0.2</v>
      </c>
      <c r="AH211" s="133">
        <v>0.2</v>
      </c>
      <c r="AI211" s="133">
        <v>0.2</v>
      </c>
      <c r="AJ211" s="133">
        <v>0.2</v>
      </c>
      <c r="AK211" s="133">
        <v>0.2</v>
      </c>
      <c r="AL211" s="133">
        <v>0.2</v>
      </c>
      <c r="AM211" s="133">
        <v>0.2</v>
      </c>
      <c r="AW211" s="133">
        <v>0.1</v>
      </c>
      <c r="AX211" s="133">
        <v>0.1</v>
      </c>
      <c r="AY211" s="133">
        <v>0.1</v>
      </c>
      <c r="AZ211" s="133">
        <v>0.1</v>
      </c>
      <c r="BA211" s="133">
        <v>0.1</v>
      </c>
      <c r="BB211" s="133">
        <v>0.1</v>
      </c>
      <c r="BC211" s="133">
        <v>0.1</v>
      </c>
      <c r="BD211" s="133">
        <v>0.1</v>
      </c>
      <c r="BE211" s="133">
        <v>0.1</v>
      </c>
      <c r="BF211" s="133">
        <v>0.1</v>
      </c>
      <c r="BG211" s="133">
        <v>0.1</v>
      </c>
      <c r="BH211" s="133">
        <v>0.1</v>
      </c>
    </row>
    <row r="212" spans="2:67" ht="18" customHeight="1" x14ac:dyDescent="0.25">
      <c r="B212" s="113"/>
      <c r="C212" s="113"/>
      <c r="D212" s="113"/>
      <c r="E212" s="113"/>
    </row>
    <row r="213" spans="2:67" ht="18" customHeight="1" x14ac:dyDescent="0.25">
      <c r="B213" s="113"/>
      <c r="C213" s="113" t="s">
        <v>82</v>
      </c>
      <c r="D213" s="113"/>
      <c r="E213" s="113"/>
      <c r="G213" s="153">
        <f>SUM(G196,G206,G210)</f>
        <v>1770.0904352</v>
      </c>
      <c r="H213" s="153">
        <f t="shared" ref="H213:R213" si="638">SUM(H196,H206,H210)</f>
        <v>1769.1409616000001</v>
      </c>
      <c r="I213" s="153">
        <f t="shared" si="638"/>
        <v>1773.8291856000001</v>
      </c>
      <c r="J213" s="153">
        <f t="shared" si="638"/>
        <v>1776.1306384</v>
      </c>
      <c r="K213" s="153">
        <f t="shared" si="638"/>
        <v>1776.5898656000002</v>
      </c>
      <c r="L213" s="153">
        <f t="shared" si="638"/>
        <v>1779.2563711999999</v>
      </c>
      <c r="M213" s="153">
        <f t="shared" si="638"/>
        <v>1800.3723107999999</v>
      </c>
      <c r="N213" s="153">
        <f t="shared" si="638"/>
        <v>1803.7031204</v>
      </c>
      <c r="O213" s="153">
        <f t="shared" si="638"/>
        <v>1805.6263108000001</v>
      </c>
      <c r="P213" s="153">
        <f t="shared" si="638"/>
        <v>1805.92265</v>
      </c>
      <c r="Q213" s="153">
        <f t="shared" si="638"/>
        <v>1812.1849267999999</v>
      </c>
      <c r="R213" s="153">
        <f t="shared" si="638"/>
        <v>1811.2676532</v>
      </c>
      <c r="T213" s="156">
        <f t="shared" ref="T213" si="639">SUM(G213:I213)</f>
        <v>5313.0605823999995</v>
      </c>
      <c r="U213" s="156">
        <f t="shared" ref="U213" si="640">SUM(J213:L213)</f>
        <v>5331.9768752</v>
      </c>
      <c r="V213" s="156">
        <f t="shared" ref="V213" si="641">SUM(M213:O213)</f>
        <v>5409.7017420000002</v>
      </c>
      <c r="W213" s="156">
        <f t="shared" ref="W213" si="642">SUM(P213:R213)</f>
        <v>5429.3752299999996</v>
      </c>
      <c r="X213" s="156"/>
      <c r="Y213" s="156">
        <f t="shared" ref="Y213" si="643">SUM(G213:R213)</f>
        <v>21484.114429599998</v>
      </c>
      <c r="AB213" s="153">
        <f>SUM(AB196,AB206,AB210)</f>
        <v>2270.627692</v>
      </c>
      <c r="AC213" s="153">
        <f t="shared" ref="AC213:AM213" si="644">SUM(AC196,AC206,AC210)</f>
        <v>2275.4591220000002</v>
      </c>
      <c r="AD213" s="153">
        <f t="shared" si="644"/>
        <v>2273.756108</v>
      </c>
      <c r="AE213" s="153">
        <f t="shared" si="644"/>
        <v>2279.4962500000001</v>
      </c>
      <c r="AF213" s="153">
        <f t="shared" si="644"/>
        <v>2281.5072500000001</v>
      </c>
      <c r="AG213" s="153">
        <f t="shared" si="644"/>
        <v>2283.3732499999996</v>
      </c>
      <c r="AH213" s="153">
        <f t="shared" si="644"/>
        <v>2312.4449375000004</v>
      </c>
      <c r="AI213" s="153">
        <f t="shared" si="644"/>
        <v>2314.6339375000002</v>
      </c>
      <c r="AJ213" s="153">
        <f t="shared" si="644"/>
        <v>2316.8419374999999</v>
      </c>
      <c r="AK213" s="153">
        <f t="shared" si="644"/>
        <v>2319.2389375000002</v>
      </c>
      <c r="AL213" s="153">
        <f t="shared" si="644"/>
        <v>2321.6249375000002</v>
      </c>
      <c r="AM213" s="153">
        <f t="shared" si="644"/>
        <v>2323.7729374999999</v>
      </c>
      <c r="AO213" s="156">
        <f t="shared" ref="AO213" si="645">SUM(AB213:AD213)</f>
        <v>6819.8429219999998</v>
      </c>
      <c r="AP213" s="156">
        <f t="shared" ref="AP213" si="646">SUM(AE213:AG213)</f>
        <v>6844.3767500000004</v>
      </c>
      <c r="AQ213" s="156">
        <f t="shared" ref="AQ213" si="647">SUM(AH213:AJ213)</f>
        <v>6943.9208125000005</v>
      </c>
      <c r="AR213" s="156">
        <f t="shared" ref="AR213" si="648">SUM(AK213:AM213)</f>
        <v>6964.6368125000008</v>
      </c>
      <c r="AS213" s="156"/>
      <c r="AT213" s="156">
        <f t="shared" ref="AT213" si="649">SUM(AB213:AM213)</f>
        <v>27572.777297000001</v>
      </c>
      <c r="AW213" s="153">
        <f>SUM(AW196,AW206,AW210)</f>
        <v>2786.3062875000005</v>
      </c>
      <c r="AX213" s="153">
        <f t="shared" ref="AX213:BH213" si="650">SUM(AX196,AX206,AX210)</f>
        <v>2789.1934875000006</v>
      </c>
      <c r="AY213" s="153">
        <f t="shared" si="650"/>
        <v>2791.7266875000005</v>
      </c>
      <c r="AZ213" s="153">
        <f t="shared" si="650"/>
        <v>2794.6138874999997</v>
      </c>
      <c r="BA213" s="153">
        <f t="shared" si="650"/>
        <v>2797.6690875000004</v>
      </c>
      <c r="BB213" s="153">
        <f t="shared" si="650"/>
        <v>2800.7062875000001</v>
      </c>
      <c r="BC213" s="153">
        <f t="shared" si="650"/>
        <v>2837.1653081250006</v>
      </c>
      <c r="BD213" s="153">
        <f t="shared" si="650"/>
        <v>2840.4713081250006</v>
      </c>
      <c r="BE213" s="153">
        <f t="shared" si="650"/>
        <v>2843.9297081250006</v>
      </c>
      <c r="BF213" s="153">
        <f t="shared" si="650"/>
        <v>2847.4889081250003</v>
      </c>
      <c r="BG213" s="153">
        <f t="shared" si="650"/>
        <v>2851.5005081250006</v>
      </c>
      <c r="BH213" s="153">
        <f t="shared" si="650"/>
        <v>2855.0597081250003</v>
      </c>
      <c r="BJ213" s="156">
        <f t="shared" ref="BJ213" si="651">SUM(AW213:AY213)</f>
        <v>8367.2264625000025</v>
      </c>
      <c r="BK213" s="156">
        <f t="shared" ref="BK213" si="652">SUM(AZ213:BB213)</f>
        <v>8392.9892624999993</v>
      </c>
      <c r="BL213" s="156">
        <f t="shared" ref="BL213" si="653">SUM(BC213:BE213)</f>
        <v>8521.5663243750023</v>
      </c>
      <c r="BM213" s="156">
        <f t="shared" ref="BM213" si="654">SUM(BF213:BH213)</f>
        <v>8554.0491243750002</v>
      </c>
      <c r="BN213" s="156"/>
      <c r="BO213" s="156">
        <f t="shared" ref="BO213" si="655">SUM(AW213:BH213)</f>
        <v>33835.831173750004</v>
      </c>
    </row>
    <row r="214" spans="2:67" ht="18" customHeight="1" x14ac:dyDescent="0.25">
      <c r="B214" s="113"/>
      <c r="C214" s="113"/>
      <c r="D214" s="113"/>
      <c r="E214" s="113"/>
    </row>
    <row r="215" spans="2:67" ht="18" customHeight="1" x14ac:dyDescent="0.25">
      <c r="B215" s="114"/>
      <c r="D215" s="114"/>
      <c r="E215" s="114"/>
      <c r="G215" s="147"/>
      <c r="H215" s="147"/>
      <c r="I215" s="147"/>
      <c r="J215" s="147"/>
      <c r="K215" s="147"/>
      <c r="L215" s="147"/>
      <c r="M215" s="147"/>
      <c r="N215" s="147"/>
      <c r="O215" s="147"/>
      <c r="P215" s="147"/>
      <c r="Q215" s="147"/>
      <c r="R215" s="147"/>
      <c r="S215" s="147"/>
      <c r="T215" s="147"/>
      <c r="U215" s="147"/>
      <c r="V215" s="147"/>
      <c r="W215" s="147"/>
      <c r="X215" s="147"/>
      <c r="Y215" s="147"/>
    </row>
    <row r="216" spans="2:67" ht="18" customHeight="1" x14ac:dyDescent="0.25">
      <c r="B216" s="113" t="str">
        <f>$D$25</f>
        <v>April Downside (10% Above Forecast)</v>
      </c>
      <c r="D216" s="113"/>
      <c r="E216" s="113"/>
      <c r="G216" s="147"/>
      <c r="H216" s="147"/>
      <c r="I216" s="147"/>
      <c r="J216" s="147"/>
      <c r="K216" s="147"/>
      <c r="L216" s="147"/>
      <c r="M216" s="147"/>
      <c r="N216" s="147"/>
      <c r="O216" s="147"/>
      <c r="P216" s="147"/>
      <c r="Q216" s="147"/>
      <c r="R216" s="147"/>
      <c r="S216" s="147"/>
      <c r="T216" s="147"/>
      <c r="U216" s="147"/>
      <c r="V216" s="147"/>
      <c r="W216" s="147"/>
      <c r="X216" s="147"/>
      <c r="Y216" s="147"/>
    </row>
    <row r="217" spans="2:67" ht="18" customHeight="1" x14ac:dyDescent="0.25">
      <c r="B217" s="113"/>
      <c r="C217" s="151" t="s">
        <v>39</v>
      </c>
      <c r="D217" s="113"/>
      <c r="E217" s="113"/>
    </row>
    <row r="218" spans="2:67" ht="18" customHeight="1" x14ac:dyDescent="0.25">
      <c r="B218" s="113"/>
      <c r="C218" s="113" t="s">
        <v>40</v>
      </c>
      <c r="D218" s="113"/>
      <c r="E218" s="113"/>
    </row>
    <row r="219" spans="2:67" ht="18" customHeight="1" x14ac:dyDescent="0.25">
      <c r="B219" s="113"/>
      <c r="C219" s="113"/>
      <c r="D219" s="113" t="s">
        <v>41</v>
      </c>
      <c r="E219" s="113"/>
      <c r="G219" s="119">
        <v>1</v>
      </c>
      <c r="H219" s="119">
        <v>1</v>
      </c>
      <c r="I219" s="119">
        <v>1</v>
      </c>
      <c r="J219" s="119">
        <v>1</v>
      </c>
      <c r="K219" s="119">
        <v>1</v>
      </c>
      <c r="L219" s="119">
        <v>1</v>
      </c>
      <c r="M219" s="119">
        <v>1</v>
      </c>
      <c r="N219" s="119">
        <v>1</v>
      </c>
      <c r="O219" s="119">
        <v>1</v>
      </c>
      <c r="P219" s="119">
        <v>1</v>
      </c>
      <c r="Q219" s="119">
        <v>1</v>
      </c>
      <c r="R219" s="119">
        <v>1</v>
      </c>
      <c r="AB219" s="119">
        <v>1</v>
      </c>
      <c r="AC219" s="119">
        <v>1</v>
      </c>
      <c r="AD219" s="119">
        <v>1</v>
      </c>
      <c r="AE219" s="119">
        <v>1</v>
      </c>
      <c r="AF219" s="119">
        <v>1</v>
      </c>
      <c r="AG219" s="119">
        <v>1</v>
      </c>
      <c r="AH219" s="119">
        <v>1</v>
      </c>
      <c r="AI219" s="119">
        <v>1</v>
      </c>
      <c r="AJ219" s="119">
        <v>1</v>
      </c>
      <c r="AK219" s="119">
        <v>1</v>
      </c>
      <c r="AL219" s="119">
        <v>1</v>
      </c>
      <c r="AM219" s="119">
        <v>1</v>
      </c>
      <c r="AW219" s="119">
        <v>1</v>
      </c>
      <c r="AX219" s="119">
        <v>1</v>
      </c>
      <c r="AY219" s="119">
        <v>1</v>
      </c>
      <c r="AZ219" s="119">
        <v>1</v>
      </c>
      <c r="BA219" s="119">
        <v>1</v>
      </c>
      <c r="BB219" s="119">
        <v>1</v>
      </c>
      <c r="BC219" s="119">
        <v>1</v>
      </c>
      <c r="BD219" s="119">
        <v>1</v>
      </c>
      <c r="BE219" s="119">
        <v>1</v>
      </c>
      <c r="BF219" s="119">
        <v>1</v>
      </c>
      <c r="BG219" s="119">
        <v>1</v>
      </c>
      <c r="BH219" s="119">
        <v>1</v>
      </c>
    </row>
    <row r="220" spans="2:67" ht="18" customHeight="1" x14ac:dyDescent="0.25">
      <c r="B220" s="113"/>
      <c r="C220" s="113"/>
      <c r="D220" s="113"/>
      <c r="E220" s="113"/>
    </row>
    <row r="221" spans="2:67" ht="18" customHeight="1" x14ac:dyDescent="0.25">
      <c r="B221" s="113"/>
      <c r="C221" s="113"/>
      <c r="D221" s="113" t="s">
        <v>43</v>
      </c>
      <c r="E221" s="113"/>
      <c r="G221" s="152">
        <f>225/12</f>
        <v>18.75</v>
      </c>
      <c r="H221" s="153">
        <f>G221*(1+H222)</f>
        <v>18.75</v>
      </c>
      <c r="I221" s="153">
        <f t="shared" ref="I221" si="656">H221*(1+I222)</f>
        <v>18.75</v>
      </c>
      <c r="J221" s="153">
        <f t="shared" ref="J221" si="657">I221*(1+J222)</f>
        <v>18.75</v>
      </c>
      <c r="K221" s="153">
        <f t="shared" ref="K221" si="658">J221*(1+K222)</f>
        <v>18.75</v>
      </c>
      <c r="L221" s="153">
        <f t="shared" ref="L221" si="659">K221*(1+L222)</f>
        <v>18.75</v>
      </c>
      <c r="M221" s="153">
        <f t="shared" ref="M221" si="660">L221*(1+M222)</f>
        <v>19.3125</v>
      </c>
      <c r="N221" s="153">
        <f t="shared" ref="N221" si="661">M221*(1+N222)</f>
        <v>19.3125</v>
      </c>
      <c r="O221" s="153">
        <f t="shared" ref="O221" si="662">N221*(1+O222)</f>
        <v>19.3125</v>
      </c>
      <c r="P221" s="153">
        <f t="shared" ref="P221" si="663">O221*(1+P222)</f>
        <v>19.3125</v>
      </c>
      <c r="Q221" s="153">
        <f t="shared" ref="Q221" si="664">P221*(1+Q222)</f>
        <v>19.3125</v>
      </c>
      <c r="R221" s="153">
        <f t="shared" ref="R221" si="665">Q221*(1+R222)</f>
        <v>19.3125</v>
      </c>
      <c r="AB221" s="154">
        <f>R221*(1+AB222)</f>
        <v>19.3125</v>
      </c>
      <c r="AC221" s="153">
        <f>AB221*(1+AC222)</f>
        <v>19.3125</v>
      </c>
      <c r="AD221" s="153">
        <f t="shared" ref="AD221" si="666">AC221*(1+AD222)</f>
        <v>19.3125</v>
      </c>
      <c r="AE221" s="153">
        <f t="shared" ref="AE221" si="667">AD221*(1+AE222)</f>
        <v>19.3125</v>
      </c>
      <c r="AF221" s="153">
        <f t="shared" ref="AF221" si="668">AE221*(1+AF222)</f>
        <v>19.3125</v>
      </c>
      <c r="AG221" s="153">
        <f t="shared" ref="AG221" si="669">AF221*(1+AG222)</f>
        <v>19.3125</v>
      </c>
      <c r="AH221" s="153">
        <f t="shared" ref="AH221" si="670">AG221*(1+AH222)</f>
        <v>19.891874999999999</v>
      </c>
      <c r="AI221" s="153">
        <f t="shared" ref="AI221" si="671">AH221*(1+AI222)</f>
        <v>19.891874999999999</v>
      </c>
      <c r="AJ221" s="153">
        <f t="shared" ref="AJ221" si="672">AI221*(1+AJ222)</f>
        <v>19.891874999999999</v>
      </c>
      <c r="AK221" s="153">
        <f t="shared" ref="AK221" si="673">AJ221*(1+AK222)</f>
        <v>19.891874999999999</v>
      </c>
      <c r="AL221" s="153">
        <f t="shared" ref="AL221" si="674">AK221*(1+AL222)</f>
        <v>19.891874999999999</v>
      </c>
      <c r="AM221" s="153">
        <f t="shared" ref="AM221" si="675">AL221*(1+AM222)</f>
        <v>19.891874999999999</v>
      </c>
      <c r="AW221" s="154">
        <f>AM221*(1+AW222)</f>
        <v>19.891874999999999</v>
      </c>
      <c r="AX221" s="153">
        <f>AW221*(1+AX222)</f>
        <v>19.891874999999999</v>
      </c>
      <c r="AY221" s="153">
        <f t="shared" ref="AY221" si="676">AX221*(1+AY222)</f>
        <v>19.891874999999999</v>
      </c>
      <c r="AZ221" s="153">
        <f t="shared" ref="AZ221" si="677">AY221*(1+AZ222)</f>
        <v>19.891874999999999</v>
      </c>
      <c r="BA221" s="153">
        <f t="shared" ref="BA221" si="678">AZ221*(1+BA222)</f>
        <v>19.891874999999999</v>
      </c>
      <c r="BB221" s="153">
        <f t="shared" ref="BB221" si="679">BA221*(1+BB222)</f>
        <v>19.891874999999999</v>
      </c>
      <c r="BC221" s="153">
        <f t="shared" ref="BC221" si="680">BB221*(1+BC222)</f>
        <v>20.488631250000001</v>
      </c>
      <c r="BD221" s="153">
        <f t="shared" ref="BD221" si="681">BC221*(1+BD222)</f>
        <v>20.488631250000001</v>
      </c>
      <c r="BE221" s="153">
        <f t="shared" ref="BE221" si="682">BD221*(1+BE222)</f>
        <v>20.488631250000001</v>
      </c>
      <c r="BF221" s="153">
        <f t="shared" ref="BF221" si="683">BE221*(1+BF222)</f>
        <v>20.488631250000001</v>
      </c>
      <c r="BG221" s="153">
        <f t="shared" ref="BG221" si="684">BF221*(1+BG222)</f>
        <v>20.488631250000001</v>
      </c>
      <c r="BH221" s="153">
        <f t="shared" ref="BH221" si="685">BG221*(1+BH222)</f>
        <v>20.488631250000001</v>
      </c>
    </row>
    <row r="222" spans="2:67" ht="18" customHeight="1" x14ac:dyDescent="0.25">
      <c r="B222" s="113"/>
      <c r="C222" s="113"/>
      <c r="D222" s="113"/>
      <c r="E222" s="118" t="s">
        <v>6</v>
      </c>
      <c r="H222" s="133">
        <v>0</v>
      </c>
      <c r="I222" s="133">
        <v>0</v>
      </c>
      <c r="J222" s="133">
        <v>0</v>
      </c>
      <c r="K222" s="133">
        <v>0</v>
      </c>
      <c r="L222" s="133">
        <v>0</v>
      </c>
      <c r="M222" s="133">
        <v>0.03</v>
      </c>
      <c r="N222" s="133">
        <v>0</v>
      </c>
      <c r="O222" s="133">
        <v>0</v>
      </c>
      <c r="P222" s="133">
        <v>0</v>
      </c>
      <c r="Q222" s="133">
        <v>0</v>
      </c>
      <c r="R222" s="133">
        <v>0</v>
      </c>
      <c r="AB222" s="133">
        <v>0</v>
      </c>
      <c r="AC222" s="133">
        <v>0</v>
      </c>
      <c r="AD222" s="133">
        <v>0</v>
      </c>
      <c r="AE222" s="133">
        <v>0</v>
      </c>
      <c r="AF222" s="133">
        <v>0</v>
      </c>
      <c r="AG222" s="133">
        <v>0</v>
      </c>
      <c r="AH222" s="133">
        <v>0.03</v>
      </c>
      <c r="AI222" s="133">
        <v>0</v>
      </c>
      <c r="AJ222" s="133">
        <v>0</v>
      </c>
      <c r="AK222" s="133">
        <v>0</v>
      </c>
      <c r="AL222" s="133">
        <v>0</v>
      </c>
      <c r="AM222" s="133">
        <v>0</v>
      </c>
      <c r="AW222" s="133">
        <v>0</v>
      </c>
      <c r="AX222" s="133">
        <v>0</v>
      </c>
      <c r="AY222" s="133">
        <v>0</v>
      </c>
      <c r="AZ222" s="133">
        <v>0</v>
      </c>
      <c r="BA222" s="133">
        <v>0</v>
      </c>
      <c r="BB222" s="133">
        <v>0</v>
      </c>
      <c r="BC222" s="133">
        <v>0.03</v>
      </c>
      <c r="BD222" s="133">
        <v>0</v>
      </c>
      <c r="BE222" s="133">
        <v>0</v>
      </c>
      <c r="BF222" s="133">
        <v>0</v>
      </c>
      <c r="BG222" s="133">
        <v>0</v>
      </c>
      <c r="BH222" s="133">
        <v>0</v>
      </c>
    </row>
    <row r="223" spans="2:67" ht="18" customHeight="1" x14ac:dyDescent="0.25">
      <c r="B223" s="113"/>
      <c r="C223" s="113"/>
      <c r="D223" s="113"/>
      <c r="E223" s="113"/>
    </row>
    <row r="224" spans="2:67" ht="18" customHeight="1" x14ac:dyDescent="0.25">
      <c r="B224" s="113"/>
      <c r="C224" s="113"/>
      <c r="D224" s="113" t="s">
        <v>42</v>
      </c>
      <c r="E224" s="113"/>
      <c r="G224" s="155">
        <v>0.4</v>
      </c>
      <c r="H224" s="155">
        <v>0.4</v>
      </c>
      <c r="I224" s="155">
        <v>0.4</v>
      </c>
      <c r="J224" s="155">
        <v>0.4</v>
      </c>
      <c r="K224" s="155">
        <v>0.4</v>
      </c>
      <c r="L224" s="155">
        <v>0.4</v>
      </c>
      <c r="M224" s="155">
        <v>0.4</v>
      </c>
      <c r="N224" s="155">
        <v>0.4</v>
      </c>
      <c r="O224" s="155">
        <v>0.4</v>
      </c>
      <c r="P224" s="155">
        <v>0.4</v>
      </c>
      <c r="Q224" s="155">
        <v>0.4</v>
      </c>
      <c r="R224" s="155">
        <v>0.4</v>
      </c>
      <c r="AB224" s="155">
        <v>0.4</v>
      </c>
      <c r="AC224" s="155">
        <v>0.4</v>
      </c>
      <c r="AD224" s="155">
        <v>0.4</v>
      </c>
      <c r="AE224" s="155">
        <v>0.4</v>
      </c>
      <c r="AF224" s="155">
        <v>0.4</v>
      </c>
      <c r="AG224" s="155">
        <v>0.4</v>
      </c>
      <c r="AH224" s="155">
        <v>0.4</v>
      </c>
      <c r="AI224" s="155">
        <v>0.4</v>
      </c>
      <c r="AJ224" s="155">
        <v>0.4</v>
      </c>
      <c r="AK224" s="155">
        <v>0.4</v>
      </c>
      <c r="AL224" s="155">
        <v>0.4</v>
      </c>
      <c r="AM224" s="155">
        <v>0.4</v>
      </c>
      <c r="AW224" s="155">
        <v>0.4</v>
      </c>
      <c r="AX224" s="155">
        <v>0.4</v>
      </c>
      <c r="AY224" s="155">
        <v>0.4</v>
      </c>
      <c r="AZ224" s="155">
        <v>0.4</v>
      </c>
      <c r="BA224" s="155">
        <v>0.4</v>
      </c>
      <c r="BB224" s="155">
        <v>0.4</v>
      </c>
      <c r="BC224" s="155">
        <v>0.4</v>
      </c>
      <c r="BD224" s="155">
        <v>0.4</v>
      </c>
      <c r="BE224" s="155">
        <v>0.4</v>
      </c>
      <c r="BF224" s="155">
        <v>0.4</v>
      </c>
      <c r="BG224" s="155">
        <v>0.4</v>
      </c>
      <c r="BH224" s="155">
        <v>0.4</v>
      </c>
    </row>
    <row r="225" spans="2:67" ht="18" customHeight="1" x14ac:dyDescent="0.25">
      <c r="B225" s="113"/>
      <c r="C225" s="113"/>
      <c r="D225" s="113" t="s">
        <v>44</v>
      </c>
      <c r="E225" s="113"/>
      <c r="G225" s="153">
        <f>G221*G224</f>
        <v>7.5</v>
      </c>
      <c r="H225" s="153">
        <f t="shared" ref="H225:R225" si="686">H221*H224</f>
        <v>7.5</v>
      </c>
      <c r="I225" s="153">
        <f t="shared" si="686"/>
        <v>7.5</v>
      </c>
      <c r="J225" s="153">
        <f t="shared" si="686"/>
        <v>7.5</v>
      </c>
      <c r="K225" s="153">
        <f t="shared" si="686"/>
        <v>7.5</v>
      </c>
      <c r="L225" s="153">
        <f t="shared" si="686"/>
        <v>7.5</v>
      </c>
      <c r="M225" s="153">
        <f t="shared" si="686"/>
        <v>7.7250000000000005</v>
      </c>
      <c r="N225" s="153">
        <f t="shared" si="686"/>
        <v>7.7250000000000005</v>
      </c>
      <c r="O225" s="153">
        <f t="shared" si="686"/>
        <v>7.7250000000000005</v>
      </c>
      <c r="P225" s="153">
        <f t="shared" si="686"/>
        <v>7.7250000000000005</v>
      </c>
      <c r="Q225" s="153">
        <f t="shared" si="686"/>
        <v>7.7250000000000005</v>
      </c>
      <c r="R225" s="153">
        <f t="shared" si="686"/>
        <v>7.7250000000000005</v>
      </c>
      <c r="AB225" s="153">
        <f>AB221*AB224</f>
        <v>7.7250000000000005</v>
      </c>
      <c r="AC225" s="153">
        <f t="shared" ref="AC225:AM225" si="687">AC221*AC224</f>
        <v>7.7250000000000005</v>
      </c>
      <c r="AD225" s="153">
        <f t="shared" si="687"/>
        <v>7.7250000000000005</v>
      </c>
      <c r="AE225" s="153">
        <f t="shared" si="687"/>
        <v>7.7250000000000005</v>
      </c>
      <c r="AF225" s="153">
        <f t="shared" si="687"/>
        <v>7.7250000000000005</v>
      </c>
      <c r="AG225" s="153">
        <f t="shared" si="687"/>
        <v>7.7250000000000005</v>
      </c>
      <c r="AH225" s="153">
        <f t="shared" si="687"/>
        <v>7.9567499999999995</v>
      </c>
      <c r="AI225" s="153">
        <f t="shared" si="687"/>
        <v>7.9567499999999995</v>
      </c>
      <c r="AJ225" s="153">
        <f t="shared" si="687"/>
        <v>7.9567499999999995</v>
      </c>
      <c r="AK225" s="153">
        <f t="shared" si="687"/>
        <v>7.9567499999999995</v>
      </c>
      <c r="AL225" s="153">
        <f t="shared" si="687"/>
        <v>7.9567499999999995</v>
      </c>
      <c r="AM225" s="153">
        <f t="shared" si="687"/>
        <v>7.9567499999999995</v>
      </c>
      <c r="AW225" s="153">
        <f>AW221*AW224</f>
        <v>7.9567499999999995</v>
      </c>
      <c r="AX225" s="153">
        <f t="shared" ref="AX225:BH225" si="688">AX221*AX224</f>
        <v>7.9567499999999995</v>
      </c>
      <c r="AY225" s="153">
        <f t="shared" si="688"/>
        <v>7.9567499999999995</v>
      </c>
      <c r="AZ225" s="153">
        <f t="shared" si="688"/>
        <v>7.9567499999999995</v>
      </c>
      <c r="BA225" s="153">
        <f t="shared" si="688"/>
        <v>7.9567499999999995</v>
      </c>
      <c r="BB225" s="153">
        <f t="shared" si="688"/>
        <v>7.9567499999999995</v>
      </c>
      <c r="BC225" s="153">
        <f t="shared" si="688"/>
        <v>8.1954525</v>
      </c>
      <c r="BD225" s="153">
        <f t="shared" si="688"/>
        <v>8.1954525</v>
      </c>
      <c r="BE225" s="153">
        <f t="shared" si="688"/>
        <v>8.1954525</v>
      </c>
      <c r="BF225" s="153">
        <f t="shared" si="688"/>
        <v>8.1954525</v>
      </c>
      <c r="BG225" s="153">
        <f t="shared" si="688"/>
        <v>8.1954525</v>
      </c>
      <c r="BH225" s="153">
        <f t="shared" si="688"/>
        <v>8.1954525</v>
      </c>
    </row>
    <row r="226" spans="2:67" ht="18" customHeight="1" x14ac:dyDescent="0.25">
      <c r="B226" s="113"/>
      <c r="C226" s="113"/>
      <c r="D226" s="113"/>
      <c r="E226" s="113"/>
    </row>
    <row r="227" spans="2:67" ht="18" customHeight="1" x14ac:dyDescent="0.25">
      <c r="B227" s="113"/>
      <c r="C227" s="113"/>
      <c r="D227" s="113" t="s">
        <v>45</v>
      </c>
      <c r="E227" s="113"/>
      <c r="G227" s="155">
        <v>0.3</v>
      </c>
      <c r="H227" s="155">
        <v>0.3</v>
      </c>
      <c r="I227" s="155">
        <v>0.3</v>
      </c>
      <c r="J227" s="155">
        <v>0.3</v>
      </c>
      <c r="K227" s="155">
        <v>0.3</v>
      </c>
      <c r="L227" s="155">
        <v>0.3</v>
      </c>
      <c r="M227" s="155">
        <v>0.3</v>
      </c>
      <c r="N227" s="155">
        <v>0.3</v>
      </c>
      <c r="O227" s="155">
        <v>0.3</v>
      </c>
      <c r="P227" s="155">
        <v>0.3</v>
      </c>
      <c r="Q227" s="155">
        <v>0.3</v>
      </c>
      <c r="R227" s="155">
        <v>0.3</v>
      </c>
      <c r="AB227" s="155">
        <v>0.3</v>
      </c>
      <c r="AC227" s="155">
        <v>0.3</v>
      </c>
      <c r="AD227" s="155">
        <v>0.3</v>
      </c>
      <c r="AE227" s="155">
        <v>0.3</v>
      </c>
      <c r="AF227" s="155">
        <v>0.3</v>
      </c>
      <c r="AG227" s="155">
        <v>0.3</v>
      </c>
      <c r="AH227" s="155">
        <v>0.3</v>
      </c>
      <c r="AI227" s="155">
        <v>0.3</v>
      </c>
      <c r="AJ227" s="155">
        <v>0.3</v>
      </c>
      <c r="AK227" s="155">
        <v>0.3</v>
      </c>
      <c r="AL227" s="155">
        <v>0.3</v>
      </c>
      <c r="AM227" s="155">
        <v>0.3</v>
      </c>
      <c r="AW227" s="155">
        <v>0.3</v>
      </c>
      <c r="AX227" s="155">
        <v>0.3</v>
      </c>
      <c r="AY227" s="155">
        <v>0.3</v>
      </c>
      <c r="AZ227" s="155">
        <v>0.3</v>
      </c>
      <c r="BA227" s="155">
        <v>0.3</v>
      </c>
      <c r="BB227" s="155">
        <v>0.3</v>
      </c>
      <c r="BC227" s="155">
        <v>0.3</v>
      </c>
      <c r="BD227" s="155">
        <v>0.3</v>
      </c>
      <c r="BE227" s="155">
        <v>0.3</v>
      </c>
      <c r="BF227" s="155">
        <v>0.3</v>
      </c>
      <c r="BG227" s="155">
        <v>0.3</v>
      </c>
      <c r="BH227" s="155">
        <v>0.3</v>
      </c>
    </row>
    <row r="228" spans="2:67" ht="18" customHeight="1" x14ac:dyDescent="0.25">
      <c r="B228" s="113"/>
      <c r="C228" s="113"/>
      <c r="D228" s="113" t="s">
        <v>46</v>
      </c>
      <c r="E228" s="113"/>
      <c r="G228" s="153">
        <f>G221*G227</f>
        <v>5.625</v>
      </c>
      <c r="H228" s="153">
        <f t="shared" ref="H228:R228" si="689">H221*H227</f>
        <v>5.625</v>
      </c>
      <c r="I228" s="153">
        <f t="shared" si="689"/>
        <v>5.625</v>
      </c>
      <c r="J228" s="153">
        <f t="shared" si="689"/>
        <v>5.625</v>
      </c>
      <c r="K228" s="153">
        <f t="shared" si="689"/>
        <v>5.625</v>
      </c>
      <c r="L228" s="153">
        <f t="shared" si="689"/>
        <v>5.625</v>
      </c>
      <c r="M228" s="153">
        <f t="shared" si="689"/>
        <v>5.7937500000000002</v>
      </c>
      <c r="N228" s="153">
        <f t="shared" si="689"/>
        <v>5.7937500000000002</v>
      </c>
      <c r="O228" s="153">
        <f t="shared" si="689"/>
        <v>5.7937500000000002</v>
      </c>
      <c r="P228" s="153">
        <f t="shared" si="689"/>
        <v>5.7937500000000002</v>
      </c>
      <c r="Q228" s="153">
        <f t="shared" si="689"/>
        <v>5.7937500000000002</v>
      </c>
      <c r="R228" s="153">
        <f t="shared" si="689"/>
        <v>5.7937500000000002</v>
      </c>
      <c r="AB228" s="153">
        <f>AB221*AB227</f>
        <v>5.7937500000000002</v>
      </c>
      <c r="AC228" s="153">
        <f t="shared" ref="AC228:AM228" si="690">AC221*AC227</f>
        <v>5.7937500000000002</v>
      </c>
      <c r="AD228" s="153">
        <f t="shared" si="690"/>
        <v>5.7937500000000002</v>
      </c>
      <c r="AE228" s="153">
        <f t="shared" si="690"/>
        <v>5.7937500000000002</v>
      </c>
      <c r="AF228" s="153">
        <f t="shared" si="690"/>
        <v>5.7937500000000002</v>
      </c>
      <c r="AG228" s="153">
        <f t="shared" si="690"/>
        <v>5.7937500000000002</v>
      </c>
      <c r="AH228" s="153">
        <f t="shared" si="690"/>
        <v>5.9675624999999997</v>
      </c>
      <c r="AI228" s="153">
        <f t="shared" si="690"/>
        <v>5.9675624999999997</v>
      </c>
      <c r="AJ228" s="153">
        <f t="shared" si="690"/>
        <v>5.9675624999999997</v>
      </c>
      <c r="AK228" s="153">
        <f t="shared" si="690"/>
        <v>5.9675624999999997</v>
      </c>
      <c r="AL228" s="153">
        <f t="shared" si="690"/>
        <v>5.9675624999999997</v>
      </c>
      <c r="AM228" s="153">
        <f t="shared" si="690"/>
        <v>5.9675624999999997</v>
      </c>
      <c r="AW228" s="153">
        <f>AW221*AW227</f>
        <v>5.9675624999999997</v>
      </c>
      <c r="AX228" s="153">
        <f t="shared" ref="AX228:BH228" si="691">AX221*AX227</f>
        <v>5.9675624999999997</v>
      </c>
      <c r="AY228" s="153">
        <f t="shared" si="691"/>
        <v>5.9675624999999997</v>
      </c>
      <c r="AZ228" s="153">
        <f t="shared" si="691"/>
        <v>5.9675624999999997</v>
      </c>
      <c r="BA228" s="153">
        <f t="shared" si="691"/>
        <v>5.9675624999999997</v>
      </c>
      <c r="BB228" s="153">
        <f t="shared" si="691"/>
        <v>5.9675624999999997</v>
      </c>
      <c r="BC228" s="153">
        <f t="shared" si="691"/>
        <v>6.1465893750000005</v>
      </c>
      <c r="BD228" s="153">
        <f t="shared" si="691"/>
        <v>6.1465893750000005</v>
      </c>
      <c r="BE228" s="153">
        <f t="shared" si="691"/>
        <v>6.1465893750000005</v>
      </c>
      <c r="BF228" s="153">
        <f t="shared" si="691"/>
        <v>6.1465893750000005</v>
      </c>
      <c r="BG228" s="153">
        <f t="shared" si="691"/>
        <v>6.1465893750000005</v>
      </c>
      <c r="BH228" s="153">
        <f t="shared" si="691"/>
        <v>6.1465893750000005</v>
      </c>
    </row>
    <row r="229" spans="2:67" ht="18" customHeight="1" x14ac:dyDescent="0.25">
      <c r="B229" s="113"/>
      <c r="C229" s="113"/>
      <c r="D229" s="113"/>
      <c r="E229" s="113"/>
    </row>
    <row r="230" spans="2:67" ht="18" customHeight="1" x14ac:dyDescent="0.25">
      <c r="B230" s="113"/>
      <c r="C230" s="113"/>
      <c r="D230" s="113" t="s">
        <v>47</v>
      </c>
      <c r="E230" s="113"/>
      <c r="G230" s="152">
        <v>15</v>
      </c>
      <c r="H230" s="152">
        <v>15</v>
      </c>
      <c r="I230" s="152">
        <v>15</v>
      </c>
      <c r="J230" s="152">
        <v>15</v>
      </c>
      <c r="K230" s="152">
        <v>15</v>
      </c>
      <c r="L230" s="152">
        <v>15</v>
      </c>
      <c r="M230" s="152">
        <v>15</v>
      </c>
      <c r="N230" s="152">
        <v>15</v>
      </c>
      <c r="O230" s="152">
        <v>15</v>
      </c>
      <c r="P230" s="152">
        <v>15</v>
      </c>
      <c r="Q230" s="152">
        <v>15</v>
      </c>
      <c r="R230" s="152">
        <v>15</v>
      </c>
      <c r="AB230" s="152">
        <v>15</v>
      </c>
      <c r="AC230" s="152">
        <v>15</v>
      </c>
      <c r="AD230" s="152">
        <v>15</v>
      </c>
      <c r="AE230" s="152">
        <v>15</v>
      </c>
      <c r="AF230" s="152">
        <v>15</v>
      </c>
      <c r="AG230" s="152">
        <v>15</v>
      </c>
      <c r="AH230" s="152">
        <v>15</v>
      </c>
      <c r="AI230" s="152">
        <v>15</v>
      </c>
      <c r="AJ230" s="152">
        <v>15</v>
      </c>
      <c r="AK230" s="152">
        <v>15</v>
      </c>
      <c r="AL230" s="152">
        <v>15</v>
      </c>
      <c r="AM230" s="152">
        <v>15</v>
      </c>
      <c r="AW230" s="152">
        <v>15</v>
      </c>
      <c r="AX230" s="152">
        <v>15</v>
      </c>
      <c r="AY230" s="152">
        <v>15</v>
      </c>
      <c r="AZ230" s="152">
        <v>15</v>
      </c>
      <c r="BA230" s="152">
        <v>15</v>
      </c>
      <c r="BB230" s="152">
        <v>15</v>
      </c>
      <c r="BC230" s="152">
        <v>15</v>
      </c>
      <c r="BD230" s="152">
        <v>15</v>
      </c>
      <c r="BE230" s="152">
        <v>15</v>
      </c>
      <c r="BF230" s="152">
        <v>15</v>
      </c>
      <c r="BG230" s="152">
        <v>15</v>
      </c>
      <c r="BH230" s="152">
        <v>15</v>
      </c>
    </row>
    <row r="231" spans="2:67" ht="18" customHeight="1" x14ac:dyDescent="0.25">
      <c r="B231" s="113"/>
      <c r="C231" s="113"/>
      <c r="D231" s="113"/>
      <c r="E231" s="113"/>
    </row>
    <row r="232" spans="2:67" ht="18" customHeight="1" x14ac:dyDescent="0.25">
      <c r="B232" s="113"/>
      <c r="C232" s="113"/>
      <c r="D232" s="113" t="s">
        <v>48</v>
      </c>
      <c r="E232" s="113"/>
      <c r="G232" s="153">
        <f>SUM(G221,G225,G228,G230)</f>
        <v>46.875</v>
      </c>
      <c r="H232" s="153">
        <f t="shared" ref="H232:R232" si="692">SUM(H221,H225,H228,H230)</f>
        <v>46.875</v>
      </c>
      <c r="I232" s="153">
        <f t="shared" si="692"/>
        <v>46.875</v>
      </c>
      <c r="J232" s="153">
        <f t="shared" si="692"/>
        <v>46.875</v>
      </c>
      <c r="K232" s="153">
        <f t="shared" si="692"/>
        <v>46.875</v>
      </c>
      <c r="L232" s="153">
        <f t="shared" si="692"/>
        <v>46.875</v>
      </c>
      <c r="M232" s="153">
        <f t="shared" si="692"/>
        <v>47.831250000000004</v>
      </c>
      <c r="N232" s="153">
        <f t="shared" si="692"/>
        <v>47.831250000000004</v>
      </c>
      <c r="O232" s="153">
        <f t="shared" si="692"/>
        <v>47.831250000000004</v>
      </c>
      <c r="P232" s="153">
        <f t="shared" si="692"/>
        <v>47.831250000000004</v>
      </c>
      <c r="Q232" s="153">
        <f t="shared" si="692"/>
        <v>47.831250000000004</v>
      </c>
      <c r="R232" s="153">
        <f t="shared" si="692"/>
        <v>47.831250000000004</v>
      </c>
      <c r="AB232" s="153">
        <f>SUM(AB221,AB225,AB228,AB230)</f>
        <v>47.831250000000004</v>
      </c>
      <c r="AC232" s="153">
        <f t="shared" ref="AC232:AM232" si="693">SUM(AC221,AC225,AC228,AC230)</f>
        <v>47.831250000000004</v>
      </c>
      <c r="AD232" s="153">
        <f t="shared" si="693"/>
        <v>47.831250000000004</v>
      </c>
      <c r="AE232" s="153">
        <f t="shared" si="693"/>
        <v>47.831250000000004</v>
      </c>
      <c r="AF232" s="153">
        <f t="shared" si="693"/>
        <v>47.831250000000004</v>
      </c>
      <c r="AG232" s="153">
        <f t="shared" si="693"/>
        <v>47.831250000000004</v>
      </c>
      <c r="AH232" s="153">
        <f t="shared" si="693"/>
        <v>48.816187499999998</v>
      </c>
      <c r="AI232" s="153">
        <f t="shared" si="693"/>
        <v>48.816187499999998</v>
      </c>
      <c r="AJ232" s="153">
        <f t="shared" si="693"/>
        <v>48.816187499999998</v>
      </c>
      <c r="AK232" s="153">
        <f t="shared" si="693"/>
        <v>48.816187499999998</v>
      </c>
      <c r="AL232" s="153">
        <f t="shared" si="693"/>
        <v>48.816187499999998</v>
      </c>
      <c r="AM232" s="153">
        <f t="shared" si="693"/>
        <v>48.816187499999998</v>
      </c>
      <c r="AW232" s="153">
        <f>SUM(AW221,AW225,AW228,AW230)</f>
        <v>48.816187499999998</v>
      </c>
      <c r="AX232" s="153">
        <f t="shared" ref="AX232:BH232" si="694">SUM(AX221,AX225,AX228,AX230)</f>
        <v>48.816187499999998</v>
      </c>
      <c r="AY232" s="153">
        <f t="shared" si="694"/>
        <v>48.816187499999998</v>
      </c>
      <c r="AZ232" s="153">
        <f t="shared" si="694"/>
        <v>48.816187499999998</v>
      </c>
      <c r="BA232" s="153">
        <f t="shared" si="694"/>
        <v>48.816187499999998</v>
      </c>
      <c r="BB232" s="153">
        <f t="shared" si="694"/>
        <v>48.816187499999998</v>
      </c>
      <c r="BC232" s="153">
        <f t="shared" si="694"/>
        <v>49.830673124999997</v>
      </c>
      <c r="BD232" s="153">
        <f t="shared" si="694"/>
        <v>49.830673124999997</v>
      </c>
      <c r="BE232" s="153">
        <f t="shared" si="694"/>
        <v>49.830673124999997</v>
      </c>
      <c r="BF232" s="153">
        <f t="shared" si="694"/>
        <v>49.830673124999997</v>
      </c>
      <c r="BG232" s="153">
        <f t="shared" si="694"/>
        <v>49.830673124999997</v>
      </c>
      <c r="BH232" s="153">
        <f t="shared" si="694"/>
        <v>49.830673124999997</v>
      </c>
    </row>
    <row r="233" spans="2:67" ht="18" customHeight="1" x14ac:dyDescent="0.25">
      <c r="B233" s="113"/>
      <c r="C233" s="113"/>
      <c r="D233" s="113" t="s">
        <v>49</v>
      </c>
      <c r="E233" s="113"/>
      <c r="G233" s="153">
        <f>G219*G232</f>
        <v>46.875</v>
      </c>
      <c r="H233" s="153">
        <f t="shared" ref="H233:R233" si="695">H219*H232</f>
        <v>46.875</v>
      </c>
      <c r="I233" s="153">
        <f t="shared" si="695"/>
        <v>46.875</v>
      </c>
      <c r="J233" s="153">
        <f t="shared" si="695"/>
        <v>46.875</v>
      </c>
      <c r="K233" s="153">
        <f t="shared" si="695"/>
        <v>46.875</v>
      </c>
      <c r="L233" s="153">
        <f t="shared" si="695"/>
        <v>46.875</v>
      </c>
      <c r="M233" s="153">
        <f t="shared" si="695"/>
        <v>47.831250000000004</v>
      </c>
      <c r="N233" s="153">
        <f t="shared" si="695"/>
        <v>47.831250000000004</v>
      </c>
      <c r="O233" s="153">
        <f t="shared" si="695"/>
        <v>47.831250000000004</v>
      </c>
      <c r="P233" s="153">
        <f t="shared" si="695"/>
        <v>47.831250000000004</v>
      </c>
      <c r="Q233" s="153">
        <f t="shared" si="695"/>
        <v>47.831250000000004</v>
      </c>
      <c r="R233" s="153">
        <f t="shared" si="695"/>
        <v>47.831250000000004</v>
      </c>
      <c r="T233" s="156"/>
      <c r="U233" s="156"/>
      <c r="V233" s="156"/>
      <c r="W233" s="156"/>
      <c r="X233" s="156"/>
      <c r="Y233" s="156"/>
      <c r="AB233" s="153">
        <f>AB219*AB232</f>
        <v>47.831250000000004</v>
      </c>
      <c r="AC233" s="153">
        <f t="shared" ref="AC233:AM233" si="696">AC219*AC232</f>
        <v>47.831250000000004</v>
      </c>
      <c r="AD233" s="153">
        <f t="shared" si="696"/>
        <v>47.831250000000004</v>
      </c>
      <c r="AE233" s="153">
        <f t="shared" si="696"/>
        <v>47.831250000000004</v>
      </c>
      <c r="AF233" s="153">
        <f t="shared" si="696"/>
        <v>47.831250000000004</v>
      </c>
      <c r="AG233" s="153">
        <f t="shared" si="696"/>
        <v>47.831250000000004</v>
      </c>
      <c r="AH233" s="153">
        <f t="shared" si="696"/>
        <v>48.816187499999998</v>
      </c>
      <c r="AI233" s="153">
        <f t="shared" si="696"/>
        <v>48.816187499999998</v>
      </c>
      <c r="AJ233" s="153">
        <f t="shared" si="696"/>
        <v>48.816187499999998</v>
      </c>
      <c r="AK233" s="153">
        <f t="shared" si="696"/>
        <v>48.816187499999998</v>
      </c>
      <c r="AL233" s="153">
        <f t="shared" si="696"/>
        <v>48.816187499999998</v>
      </c>
      <c r="AM233" s="153">
        <f t="shared" si="696"/>
        <v>48.816187499999998</v>
      </c>
      <c r="AO233" s="156"/>
      <c r="AP233" s="156"/>
      <c r="AQ233" s="156"/>
      <c r="AR233" s="156"/>
      <c r="AS233" s="156"/>
      <c r="AT233" s="156"/>
      <c r="AW233" s="153">
        <f>AW219*AW232</f>
        <v>48.816187499999998</v>
      </c>
      <c r="AX233" s="153">
        <f t="shared" ref="AX233:BH233" si="697">AX219*AX232</f>
        <v>48.816187499999998</v>
      </c>
      <c r="AY233" s="153">
        <f t="shared" si="697"/>
        <v>48.816187499999998</v>
      </c>
      <c r="AZ233" s="153">
        <f t="shared" si="697"/>
        <v>48.816187499999998</v>
      </c>
      <c r="BA233" s="153">
        <f t="shared" si="697"/>
        <v>48.816187499999998</v>
      </c>
      <c r="BB233" s="153">
        <f t="shared" si="697"/>
        <v>48.816187499999998</v>
      </c>
      <c r="BC233" s="153">
        <f t="shared" si="697"/>
        <v>49.830673124999997</v>
      </c>
      <c r="BD233" s="153">
        <f t="shared" si="697"/>
        <v>49.830673124999997</v>
      </c>
      <c r="BE233" s="153">
        <f t="shared" si="697"/>
        <v>49.830673124999997</v>
      </c>
      <c r="BF233" s="153">
        <f t="shared" si="697"/>
        <v>49.830673124999997</v>
      </c>
      <c r="BG233" s="153">
        <f t="shared" si="697"/>
        <v>49.830673124999997</v>
      </c>
      <c r="BH233" s="153">
        <f t="shared" si="697"/>
        <v>49.830673124999997</v>
      </c>
      <c r="BJ233" s="156"/>
      <c r="BK233" s="156"/>
      <c r="BL233" s="156"/>
      <c r="BM233" s="156"/>
      <c r="BN233" s="156"/>
      <c r="BO233" s="156"/>
    </row>
    <row r="234" spans="2:67" ht="18" customHeight="1" x14ac:dyDescent="0.25">
      <c r="B234" s="113"/>
      <c r="C234" s="113"/>
      <c r="D234" s="113"/>
      <c r="E234" s="113"/>
    </row>
    <row r="235" spans="2:67" ht="18" customHeight="1" x14ac:dyDescent="0.25">
      <c r="B235" s="113"/>
      <c r="C235" s="113" t="s">
        <v>74</v>
      </c>
      <c r="D235" s="113"/>
      <c r="E235" s="113"/>
    </row>
    <row r="236" spans="2:67" ht="18" customHeight="1" x14ac:dyDescent="0.25">
      <c r="B236" s="113"/>
      <c r="C236" s="113"/>
      <c r="D236" s="113" t="s">
        <v>41</v>
      </c>
      <c r="E236" s="113"/>
      <c r="G236" s="119">
        <v>4</v>
      </c>
      <c r="H236" s="119">
        <v>4</v>
      </c>
      <c r="I236" s="119">
        <v>4</v>
      </c>
      <c r="J236" s="119">
        <v>4</v>
      </c>
      <c r="K236" s="119">
        <v>4</v>
      </c>
      <c r="L236" s="119">
        <v>4</v>
      </c>
      <c r="M236" s="119">
        <v>4</v>
      </c>
      <c r="N236" s="119">
        <v>4</v>
      </c>
      <c r="O236" s="119">
        <v>4</v>
      </c>
      <c r="P236" s="119">
        <v>4</v>
      </c>
      <c r="Q236" s="119">
        <v>4</v>
      </c>
      <c r="R236" s="119">
        <v>4</v>
      </c>
      <c r="AB236" s="119">
        <v>5</v>
      </c>
      <c r="AC236" s="119">
        <v>5</v>
      </c>
      <c r="AD236" s="119">
        <v>5</v>
      </c>
      <c r="AE236" s="119">
        <v>5</v>
      </c>
      <c r="AF236" s="119">
        <v>5</v>
      </c>
      <c r="AG236" s="119">
        <v>5</v>
      </c>
      <c r="AH236" s="119">
        <v>5</v>
      </c>
      <c r="AI236" s="119">
        <v>5</v>
      </c>
      <c r="AJ236" s="119">
        <v>5</v>
      </c>
      <c r="AK236" s="119">
        <v>5</v>
      </c>
      <c r="AL236" s="119">
        <v>5</v>
      </c>
      <c r="AM236" s="119">
        <v>5</v>
      </c>
      <c r="AW236" s="119">
        <v>6</v>
      </c>
      <c r="AX236" s="119">
        <v>6</v>
      </c>
      <c r="AY236" s="119">
        <v>6</v>
      </c>
      <c r="AZ236" s="119">
        <v>6</v>
      </c>
      <c r="BA236" s="119">
        <v>6</v>
      </c>
      <c r="BB236" s="119">
        <v>6</v>
      </c>
      <c r="BC236" s="119">
        <v>6</v>
      </c>
      <c r="BD236" s="119">
        <v>6</v>
      </c>
      <c r="BE236" s="119">
        <v>6</v>
      </c>
      <c r="BF236" s="119">
        <v>6</v>
      </c>
      <c r="BG236" s="119">
        <v>6</v>
      </c>
      <c r="BH236" s="119">
        <v>6</v>
      </c>
    </row>
    <row r="237" spans="2:67" ht="18" customHeight="1" x14ac:dyDescent="0.25">
      <c r="B237" s="113"/>
      <c r="C237" s="113"/>
      <c r="D237" s="113"/>
      <c r="E237" s="113"/>
    </row>
    <row r="238" spans="2:67" ht="18" customHeight="1" x14ac:dyDescent="0.25">
      <c r="B238" s="113"/>
      <c r="C238" s="113"/>
      <c r="D238" s="113" t="s">
        <v>43</v>
      </c>
      <c r="E238" s="113"/>
      <c r="G238" s="152">
        <v>12.5</v>
      </c>
      <c r="H238" s="153">
        <f>G238*(1+H239)</f>
        <v>12.5</v>
      </c>
      <c r="I238" s="153">
        <f t="shared" ref="I238" si="698">H238*(1+I239)</f>
        <v>12.5</v>
      </c>
      <c r="J238" s="153">
        <f t="shared" ref="J238" si="699">I238*(1+J239)</f>
        <v>12.5</v>
      </c>
      <c r="K238" s="153">
        <f t="shared" ref="K238" si="700">J238*(1+K239)</f>
        <v>12.5</v>
      </c>
      <c r="L238" s="153">
        <f t="shared" ref="L238" si="701">K238*(1+L239)</f>
        <v>12.5</v>
      </c>
      <c r="M238" s="153">
        <f t="shared" ref="M238" si="702">L238*(1+M239)</f>
        <v>12.875</v>
      </c>
      <c r="N238" s="153">
        <f t="shared" ref="N238" si="703">M238*(1+N239)</f>
        <v>12.875</v>
      </c>
      <c r="O238" s="153">
        <f t="shared" ref="O238" si="704">N238*(1+O239)</f>
        <v>12.875</v>
      </c>
      <c r="P238" s="153">
        <f t="shared" ref="P238" si="705">O238*(1+P239)</f>
        <v>12.875</v>
      </c>
      <c r="Q238" s="153">
        <f t="shared" ref="Q238" si="706">P238*(1+Q239)</f>
        <v>12.875</v>
      </c>
      <c r="R238" s="153">
        <f t="shared" ref="R238" si="707">Q238*(1+R239)</f>
        <v>12.875</v>
      </c>
      <c r="AB238" s="154">
        <f>R238*(1+AB239)</f>
        <v>12.875</v>
      </c>
      <c r="AC238" s="153">
        <f>AB238*(1+AC239)</f>
        <v>12.875</v>
      </c>
      <c r="AD238" s="153">
        <f t="shared" ref="AD238" si="708">AC238*(1+AD239)</f>
        <v>12.875</v>
      </c>
      <c r="AE238" s="153">
        <f t="shared" ref="AE238" si="709">AD238*(1+AE239)</f>
        <v>12.875</v>
      </c>
      <c r="AF238" s="153">
        <f t="shared" ref="AF238" si="710">AE238*(1+AF239)</f>
        <v>12.875</v>
      </c>
      <c r="AG238" s="153">
        <f t="shared" ref="AG238" si="711">AF238*(1+AG239)</f>
        <v>12.875</v>
      </c>
      <c r="AH238" s="153">
        <f t="shared" ref="AH238" si="712">AG238*(1+AH239)</f>
        <v>13.26125</v>
      </c>
      <c r="AI238" s="153">
        <f t="shared" ref="AI238" si="713">AH238*(1+AI239)</f>
        <v>13.26125</v>
      </c>
      <c r="AJ238" s="153">
        <f t="shared" ref="AJ238" si="714">AI238*(1+AJ239)</f>
        <v>13.26125</v>
      </c>
      <c r="AK238" s="153">
        <f t="shared" ref="AK238" si="715">AJ238*(1+AK239)</f>
        <v>13.26125</v>
      </c>
      <c r="AL238" s="153">
        <f t="shared" ref="AL238" si="716">AK238*(1+AL239)</f>
        <v>13.26125</v>
      </c>
      <c r="AM238" s="153">
        <f t="shared" ref="AM238" si="717">AL238*(1+AM239)</f>
        <v>13.26125</v>
      </c>
      <c r="AW238" s="154">
        <f>AM238*(1+AW239)</f>
        <v>13.26125</v>
      </c>
      <c r="AX238" s="153">
        <f>AW238*(1+AX239)</f>
        <v>13.26125</v>
      </c>
      <c r="AY238" s="153">
        <f t="shared" ref="AY238" si="718">AX238*(1+AY239)</f>
        <v>13.26125</v>
      </c>
      <c r="AZ238" s="153">
        <f t="shared" ref="AZ238" si="719">AY238*(1+AZ239)</f>
        <v>13.26125</v>
      </c>
      <c r="BA238" s="153">
        <f t="shared" ref="BA238" si="720">AZ238*(1+BA239)</f>
        <v>13.26125</v>
      </c>
      <c r="BB238" s="153">
        <f t="shared" ref="BB238" si="721">BA238*(1+BB239)</f>
        <v>13.26125</v>
      </c>
      <c r="BC238" s="153">
        <f t="shared" ref="BC238" si="722">BB238*(1+BC239)</f>
        <v>13.6590875</v>
      </c>
      <c r="BD238" s="153">
        <f t="shared" ref="BD238" si="723">BC238*(1+BD239)</f>
        <v>13.6590875</v>
      </c>
      <c r="BE238" s="153">
        <f t="shared" ref="BE238" si="724">BD238*(1+BE239)</f>
        <v>13.6590875</v>
      </c>
      <c r="BF238" s="153">
        <f t="shared" ref="BF238" si="725">BE238*(1+BF239)</f>
        <v>13.6590875</v>
      </c>
      <c r="BG238" s="153">
        <f t="shared" ref="BG238" si="726">BF238*(1+BG239)</f>
        <v>13.6590875</v>
      </c>
      <c r="BH238" s="153">
        <f t="shared" ref="BH238" si="727">BG238*(1+BH239)</f>
        <v>13.6590875</v>
      </c>
    </row>
    <row r="239" spans="2:67" ht="18" customHeight="1" x14ac:dyDescent="0.25">
      <c r="B239" s="113"/>
      <c r="C239" s="113"/>
      <c r="D239" s="113"/>
      <c r="E239" s="118" t="s">
        <v>6</v>
      </c>
      <c r="H239" s="133">
        <v>0</v>
      </c>
      <c r="I239" s="133">
        <v>0</v>
      </c>
      <c r="J239" s="133">
        <v>0</v>
      </c>
      <c r="K239" s="133">
        <v>0</v>
      </c>
      <c r="L239" s="133">
        <v>0</v>
      </c>
      <c r="M239" s="133">
        <v>0.03</v>
      </c>
      <c r="N239" s="133">
        <v>0</v>
      </c>
      <c r="O239" s="133">
        <v>0</v>
      </c>
      <c r="P239" s="133">
        <v>0</v>
      </c>
      <c r="Q239" s="133">
        <v>0</v>
      </c>
      <c r="R239" s="133">
        <v>0</v>
      </c>
      <c r="AB239" s="133">
        <v>0</v>
      </c>
      <c r="AC239" s="133">
        <v>0</v>
      </c>
      <c r="AD239" s="133">
        <v>0</v>
      </c>
      <c r="AE239" s="133">
        <v>0</v>
      </c>
      <c r="AF239" s="133">
        <v>0</v>
      </c>
      <c r="AG239" s="133">
        <v>0</v>
      </c>
      <c r="AH239" s="133">
        <v>0.03</v>
      </c>
      <c r="AI239" s="133">
        <v>0</v>
      </c>
      <c r="AJ239" s="133">
        <v>0</v>
      </c>
      <c r="AK239" s="133">
        <v>0</v>
      </c>
      <c r="AL239" s="133">
        <v>0</v>
      </c>
      <c r="AM239" s="133">
        <v>0</v>
      </c>
      <c r="AW239" s="133">
        <v>0</v>
      </c>
      <c r="AX239" s="133">
        <v>0</v>
      </c>
      <c r="AY239" s="133">
        <v>0</v>
      </c>
      <c r="AZ239" s="133">
        <v>0</v>
      </c>
      <c r="BA239" s="133">
        <v>0</v>
      </c>
      <c r="BB239" s="133">
        <v>0</v>
      </c>
      <c r="BC239" s="133">
        <v>0.03</v>
      </c>
      <c r="BD239" s="133">
        <v>0</v>
      </c>
      <c r="BE239" s="133">
        <v>0</v>
      </c>
      <c r="BF239" s="133">
        <v>0</v>
      </c>
      <c r="BG239" s="133">
        <v>0</v>
      </c>
      <c r="BH239" s="133">
        <v>0</v>
      </c>
    </row>
    <row r="240" spans="2:67" ht="18" customHeight="1" x14ac:dyDescent="0.25">
      <c r="B240" s="113"/>
      <c r="C240" s="113"/>
      <c r="D240" s="113"/>
      <c r="E240" s="113"/>
    </row>
    <row r="241" spans="2:67" ht="18" customHeight="1" x14ac:dyDescent="0.25">
      <c r="B241" s="113"/>
      <c r="C241" s="113"/>
      <c r="D241" s="113" t="s">
        <v>42</v>
      </c>
      <c r="E241" s="113"/>
      <c r="G241" s="155">
        <v>0.2</v>
      </c>
      <c r="H241" s="155">
        <v>0.2</v>
      </c>
      <c r="I241" s="155">
        <v>0.2</v>
      </c>
      <c r="J241" s="155">
        <v>0.2</v>
      </c>
      <c r="K241" s="155">
        <v>0.2</v>
      </c>
      <c r="L241" s="155">
        <v>0.2</v>
      </c>
      <c r="M241" s="155">
        <v>0.2</v>
      </c>
      <c r="N241" s="155">
        <v>0.2</v>
      </c>
      <c r="O241" s="155">
        <v>0.2</v>
      </c>
      <c r="P241" s="155">
        <v>0.2</v>
      </c>
      <c r="Q241" s="155">
        <v>0.2</v>
      </c>
      <c r="R241" s="155">
        <v>0.2</v>
      </c>
      <c r="AB241" s="155">
        <v>0.2</v>
      </c>
      <c r="AC241" s="155">
        <v>0.2</v>
      </c>
      <c r="AD241" s="155">
        <v>0.2</v>
      </c>
      <c r="AE241" s="155">
        <v>0.2</v>
      </c>
      <c r="AF241" s="155">
        <v>0.2</v>
      </c>
      <c r="AG241" s="155">
        <v>0.2</v>
      </c>
      <c r="AH241" s="155">
        <v>0.2</v>
      </c>
      <c r="AI241" s="155">
        <v>0.2</v>
      </c>
      <c r="AJ241" s="155">
        <v>0.2</v>
      </c>
      <c r="AK241" s="155">
        <v>0.2</v>
      </c>
      <c r="AL241" s="155">
        <v>0.2</v>
      </c>
      <c r="AM241" s="155">
        <v>0.2</v>
      </c>
      <c r="AW241" s="155">
        <v>0.2</v>
      </c>
      <c r="AX241" s="155">
        <v>0.2</v>
      </c>
      <c r="AY241" s="155">
        <v>0.2</v>
      </c>
      <c r="AZ241" s="155">
        <v>0.2</v>
      </c>
      <c r="BA241" s="155">
        <v>0.2</v>
      </c>
      <c r="BB241" s="155">
        <v>0.2</v>
      </c>
      <c r="BC241" s="155">
        <v>0.2</v>
      </c>
      <c r="BD241" s="155">
        <v>0.2</v>
      </c>
      <c r="BE241" s="155">
        <v>0.2</v>
      </c>
      <c r="BF241" s="155">
        <v>0.2</v>
      </c>
      <c r="BG241" s="155">
        <v>0.2</v>
      </c>
      <c r="BH241" s="155">
        <v>0.2</v>
      </c>
    </row>
    <row r="242" spans="2:67" ht="18" customHeight="1" x14ac:dyDescent="0.25">
      <c r="B242" s="113"/>
      <c r="C242" s="113"/>
      <c r="D242" s="113" t="s">
        <v>44</v>
      </c>
      <c r="E242" s="113"/>
      <c r="G242" s="153">
        <f>G238*G241</f>
        <v>2.5</v>
      </c>
      <c r="H242" s="153">
        <f t="shared" ref="H242:R242" si="728">H238*H241</f>
        <v>2.5</v>
      </c>
      <c r="I242" s="153">
        <f t="shared" si="728"/>
        <v>2.5</v>
      </c>
      <c r="J242" s="153">
        <f t="shared" si="728"/>
        <v>2.5</v>
      </c>
      <c r="K242" s="153">
        <f t="shared" si="728"/>
        <v>2.5</v>
      </c>
      <c r="L242" s="153">
        <f t="shared" si="728"/>
        <v>2.5</v>
      </c>
      <c r="M242" s="153">
        <f t="shared" si="728"/>
        <v>2.5750000000000002</v>
      </c>
      <c r="N242" s="153">
        <f t="shared" si="728"/>
        <v>2.5750000000000002</v>
      </c>
      <c r="O242" s="153">
        <f t="shared" si="728"/>
        <v>2.5750000000000002</v>
      </c>
      <c r="P242" s="153">
        <f t="shared" si="728"/>
        <v>2.5750000000000002</v>
      </c>
      <c r="Q242" s="153">
        <f t="shared" si="728"/>
        <v>2.5750000000000002</v>
      </c>
      <c r="R242" s="153">
        <f t="shared" si="728"/>
        <v>2.5750000000000002</v>
      </c>
      <c r="AB242" s="153">
        <f>AB238*AB241</f>
        <v>2.5750000000000002</v>
      </c>
      <c r="AC242" s="153">
        <f t="shared" ref="AC242:AM242" si="729">AC238*AC241</f>
        <v>2.5750000000000002</v>
      </c>
      <c r="AD242" s="153">
        <f t="shared" si="729"/>
        <v>2.5750000000000002</v>
      </c>
      <c r="AE242" s="153">
        <f t="shared" si="729"/>
        <v>2.5750000000000002</v>
      </c>
      <c r="AF242" s="153">
        <f t="shared" si="729"/>
        <v>2.5750000000000002</v>
      </c>
      <c r="AG242" s="153">
        <f t="shared" si="729"/>
        <v>2.5750000000000002</v>
      </c>
      <c r="AH242" s="153">
        <f t="shared" si="729"/>
        <v>2.6522500000000004</v>
      </c>
      <c r="AI242" s="153">
        <f t="shared" si="729"/>
        <v>2.6522500000000004</v>
      </c>
      <c r="AJ242" s="153">
        <f t="shared" si="729"/>
        <v>2.6522500000000004</v>
      </c>
      <c r="AK242" s="153">
        <f t="shared" si="729"/>
        <v>2.6522500000000004</v>
      </c>
      <c r="AL242" s="153">
        <f t="shared" si="729"/>
        <v>2.6522500000000004</v>
      </c>
      <c r="AM242" s="153">
        <f t="shared" si="729"/>
        <v>2.6522500000000004</v>
      </c>
      <c r="AW242" s="153">
        <f>AW238*AW241</f>
        <v>2.6522500000000004</v>
      </c>
      <c r="AX242" s="153">
        <f t="shared" ref="AX242:BH242" si="730">AX238*AX241</f>
        <v>2.6522500000000004</v>
      </c>
      <c r="AY242" s="153">
        <f t="shared" si="730"/>
        <v>2.6522500000000004</v>
      </c>
      <c r="AZ242" s="153">
        <f t="shared" si="730"/>
        <v>2.6522500000000004</v>
      </c>
      <c r="BA242" s="153">
        <f t="shared" si="730"/>
        <v>2.6522500000000004</v>
      </c>
      <c r="BB242" s="153">
        <f t="shared" si="730"/>
        <v>2.6522500000000004</v>
      </c>
      <c r="BC242" s="153">
        <f t="shared" si="730"/>
        <v>2.7318175</v>
      </c>
      <c r="BD242" s="153">
        <f t="shared" si="730"/>
        <v>2.7318175</v>
      </c>
      <c r="BE242" s="153">
        <f t="shared" si="730"/>
        <v>2.7318175</v>
      </c>
      <c r="BF242" s="153">
        <f t="shared" si="730"/>
        <v>2.7318175</v>
      </c>
      <c r="BG242" s="153">
        <f t="shared" si="730"/>
        <v>2.7318175</v>
      </c>
      <c r="BH242" s="153">
        <f t="shared" si="730"/>
        <v>2.7318175</v>
      </c>
    </row>
    <row r="243" spans="2:67" ht="18" customHeight="1" x14ac:dyDescent="0.25">
      <c r="B243" s="113"/>
      <c r="C243" s="113"/>
      <c r="D243" s="113"/>
      <c r="E243" s="113"/>
    </row>
    <row r="244" spans="2:67" ht="18" customHeight="1" x14ac:dyDescent="0.25">
      <c r="B244" s="113"/>
      <c r="C244" s="113"/>
      <c r="D244" s="113" t="s">
        <v>45</v>
      </c>
      <c r="E244" s="113"/>
      <c r="G244" s="155">
        <v>0.3</v>
      </c>
      <c r="H244" s="155">
        <v>0.3</v>
      </c>
      <c r="I244" s="155">
        <v>0.3</v>
      </c>
      <c r="J244" s="155">
        <v>0.3</v>
      </c>
      <c r="K244" s="155">
        <v>0.3</v>
      </c>
      <c r="L244" s="155">
        <v>0.3</v>
      </c>
      <c r="M244" s="155">
        <v>0.3</v>
      </c>
      <c r="N244" s="155">
        <v>0.3</v>
      </c>
      <c r="O244" s="155">
        <v>0.3</v>
      </c>
      <c r="P244" s="155">
        <v>0.3</v>
      </c>
      <c r="Q244" s="155">
        <v>0.3</v>
      </c>
      <c r="R244" s="155">
        <v>0.3</v>
      </c>
      <c r="AB244" s="155">
        <v>0.3</v>
      </c>
      <c r="AC244" s="155">
        <v>0.3</v>
      </c>
      <c r="AD244" s="155">
        <v>0.3</v>
      </c>
      <c r="AE244" s="155">
        <v>0.3</v>
      </c>
      <c r="AF244" s="155">
        <v>0.3</v>
      </c>
      <c r="AG244" s="155">
        <v>0.3</v>
      </c>
      <c r="AH244" s="155">
        <v>0.3</v>
      </c>
      <c r="AI244" s="155">
        <v>0.3</v>
      </c>
      <c r="AJ244" s="155">
        <v>0.3</v>
      </c>
      <c r="AK244" s="155">
        <v>0.3</v>
      </c>
      <c r="AL244" s="155">
        <v>0.3</v>
      </c>
      <c r="AM244" s="155">
        <v>0.3</v>
      </c>
      <c r="AW244" s="155">
        <v>0.3</v>
      </c>
      <c r="AX244" s="155">
        <v>0.3</v>
      </c>
      <c r="AY244" s="155">
        <v>0.3</v>
      </c>
      <c r="AZ244" s="155">
        <v>0.3</v>
      </c>
      <c r="BA244" s="155">
        <v>0.3</v>
      </c>
      <c r="BB244" s="155">
        <v>0.3</v>
      </c>
      <c r="BC244" s="155">
        <v>0.3</v>
      </c>
      <c r="BD244" s="155">
        <v>0.3</v>
      </c>
      <c r="BE244" s="155">
        <v>0.3</v>
      </c>
      <c r="BF244" s="155">
        <v>0.3</v>
      </c>
      <c r="BG244" s="155">
        <v>0.3</v>
      </c>
      <c r="BH244" s="155">
        <v>0.3</v>
      </c>
    </row>
    <row r="245" spans="2:67" ht="18" customHeight="1" x14ac:dyDescent="0.25">
      <c r="B245" s="113"/>
      <c r="C245" s="113"/>
      <c r="D245" s="113" t="s">
        <v>46</v>
      </c>
      <c r="E245" s="113"/>
      <c r="G245" s="153">
        <f>G238*G244</f>
        <v>3.75</v>
      </c>
      <c r="H245" s="153">
        <f t="shared" ref="H245:R245" si="731">H238*H244</f>
        <v>3.75</v>
      </c>
      <c r="I245" s="153">
        <f t="shared" si="731"/>
        <v>3.75</v>
      </c>
      <c r="J245" s="153">
        <f t="shared" si="731"/>
        <v>3.75</v>
      </c>
      <c r="K245" s="153">
        <f t="shared" si="731"/>
        <v>3.75</v>
      </c>
      <c r="L245" s="153">
        <f t="shared" si="731"/>
        <v>3.75</v>
      </c>
      <c r="M245" s="153">
        <f t="shared" si="731"/>
        <v>3.8624999999999998</v>
      </c>
      <c r="N245" s="153">
        <f t="shared" si="731"/>
        <v>3.8624999999999998</v>
      </c>
      <c r="O245" s="153">
        <f t="shared" si="731"/>
        <v>3.8624999999999998</v>
      </c>
      <c r="P245" s="153">
        <f t="shared" si="731"/>
        <v>3.8624999999999998</v>
      </c>
      <c r="Q245" s="153">
        <f t="shared" si="731"/>
        <v>3.8624999999999998</v>
      </c>
      <c r="R245" s="153">
        <f t="shared" si="731"/>
        <v>3.8624999999999998</v>
      </c>
      <c r="AB245" s="153">
        <f>AB238*AB244</f>
        <v>3.8624999999999998</v>
      </c>
      <c r="AC245" s="153">
        <f t="shared" ref="AC245:AM245" si="732">AC238*AC244</f>
        <v>3.8624999999999998</v>
      </c>
      <c r="AD245" s="153">
        <f t="shared" si="732"/>
        <v>3.8624999999999998</v>
      </c>
      <c r="AE245" s="153">
        <f t="shared" si="732"/>
        <v>3.8624999999999998</v>
      </c>
      <c r="AF245" s="153">
        <f t="shared" si="732"/>
        <v>3.8624999999999998</v>
      </c>
      <c r="AG245" s="153">
        <f t="shared" si="732"/>
        <v>3.8624999999999998</v>
      </c>
      <c r="AH245" s="153">
        <f t="shared" si="732"/>
        <v>3.9783749999999998</v>
      </c>
      <c r="AI245" s="153">
        <f t="shared" si="732"/>
        <v>3.9783749999999998</v>
      </c>
      <c r="AJ245" s="153">
        <f t="shared" si="732"/>
        <v>3.9783749999999998</v>
      </c>
      <c r="AK245" s="153">
        <f t="shared" si="732"/>
        <v>3.9783749999999998</v>
      </c>
      <c r="AL245" s="153">
        <f t="shared" si="732"/>
        <v>3.9783749999999998</v>
      </c>
      <c r="AM245" s="153">
        <f t="shared" si="732"/>
        <v>3.9783749999999998</v>
      </c>
      <c r="AW245" s="153">
        <f>AW238*AW244</f>
        <v>3.9783749999999998</v>
      </c>
      <c r="AX245" s="153">
        <f t="shared" ref="AX245:BH245" si="733">AX238*AX244</f>
        <v>3.9783749999999998</v>
      </c>
      <c r="AY245" s="153">
        <f t="shared" si="733"/>
        <v>3.9783749999999998</v>
      </c>
      <c r="AZ245" s="153">
        <f t="shared" si="733"/>
        <v>3.9783749999999998</v>
      </c>
      <c r="BA245" s="153">
        <f t="shared" si="733"/>
        <v>3.9783749999999998</v>
      </c>
      <c r="BB245" s="153">
        <f t="shared" si="733"/>
        <v>3.9783749999999998</v>
      </c>
      <c r="BC245" s="153">
        <f t="shared" si="733"/>
        <v>4.09772625</v>
      </c>
      <c r="BD245" s="153">
        <f t="shared" si="733"/>
        <v>4.09772625</v>
      </c>
      <c r="BE245" s="153">
        <f t="shared" si="733"/>
        <v>4.09772625</v>
      </c>
      <c r="BF245" s="153">
        <f t="shared" si="733"/>
        <v>4.09772625</v>
      </c>
      <c r="BG245" s="153">
        <f t="shared" si="733"/>
        <v>4.09772625</v>
      </c>
      <c r="BH245" s="153">
        <f t="shared" si="733"/>
        <v>4.09772625</v>
      </c>
    </row>
    <row r="246" spans="2:67" ht="18" customHeight="1" x14ac:dyDescent="0.25">
      <c r="B246" s="113"/>
      <c r="C246" s="113"/>
      <c r="D246" s="113"/>
      <c r="E246" s="113"/>
    </row>
    <row r="247" spans="2:67" ht="18" customHeight="1" x14ac:dyDescent="0.25">
      <c r="B247" s="113"/>
      <c r="C247" s="113"/>
      <c r="D247" s="113" t="s">
        <v>47</v>
      </c>
      <c r="E247" s="113"/>
      <c r="G247" s="152">
        <v>12</v>
      </c>
      <c r="H247" s="152">
        <v>12</v>
      </c>
      <c r="I247" s="152">
        <v>12</v>
      </c>
      <c r="J247" s="152">
        <v>12</v>
      </c>
      <c r="K247" s="152">
        <v>12</v>
      </c>
      <c r="L247" s="152">
        <v>12</v>
      </c>
      <c r="M247" s="152">
        <v>12</v>
      </c>
      <c r="N247" s="152">
        <v>12</v>
      </c>
      <c r="O247" s="152">
        <v>12</v>
      </c>
      <c r="P247" s="152">
        <v>12</v>
      </c>
      <c r="Q247" s="152">
        <v>12</v>
      </c>
      <c r="R247" s="152">
        <v>12</v>
      </c>
      <c r="AB247" s="152">
        <v>12</v>
      </c>
      <c r="AC247" s="152">
        <v>12</v>
      </c>
      <c r="AD247" s="152">
        <v>12</v>
      </c>
      <c r="AE247" s="152">
        <v>12</v>
      </c>
      <c r="AF247" s="152">
        <v>12</v>
      </c>
      <c r="AG247" s="152">
        <v>12</v>
      </c>
      <c r="AH247" s="152">
        <v>12</v>
      </c>
      <c r="AI247" s="152">
        <v>12</v>
      </c>
      <c r="AJ247" s="152">
        <v>12</v>
      </c>
      <c r="AK247" s="152">
        <v>12</v>
      </c>
      <c r="AL247" s="152">
        <v>12</v>
      </c>
      <c r="AM247" s="152">
        <v>12</v>
      </c>
      <c r="AW247" s="152">
        <v>12</v>
      </c>
      <c r="AX247" s="152">
        <v>12</v>
      </c>
      <c r="AY247" s="152">
        <v>12</v>
      </c>
      <c r="AZ247" s="152">
        <v>12</v>
      </c>
      <c r="BA247" s="152">
        <v>12</v>
      </c>
      <c r="BB247" s="152">
        <v>12</v>
      </c>
      <c r="BC247" s="152">
        <v>12</v>
      </c>
      <c r="BD247" s="152">
        <v>12</v>
      </c>
      <c r="BE247" s="152">
        <v>12</v>
      </c>
      <c r="BF247" s="152">
        <v>12</v>
      </c>
      <c r="BG247" s="152">
        <v>12</v>
      </c>
      <c r="BH247" s="152">
        <v>12</v>
      </c>
    </row>
    <row r="248" spans="2:67" ht="18" customHeight="1" x14ac:dyDescent="0.25">
      <c r="B248" s="113"/>
      <c r="C248" s="113"/>
      <c r="D248" s="113"/>
      <c r="E248" s="113"/>
    </row>
    <row r="249" spans="2:67" ht="18" customHeight="1" x14ac:dyDescent="0.25">
      <c r="B249" s="113"/>
      <c r="C249" s="113"/>
      <c r="D249" s="113" t="s">
        <v>48</v>
      </c>
      <c r="E249" s="113"/>
      <c r="G249" s="153">
        <f>SUM(G238,G242,G245,G247)</f>
        <v>30.75</v>
      </c>
      <c r="H249" s="153">
        <f t="shared" ref="H249:R249" si="734">SUM(H238,H242,H245,H247)</f>
        <v>30.75</v>
      </c>
      <c r="I249" s="153">
        <f t="shared" si="734"/>
        <v>30.75</v>
      </c>
      <c r="J249" s="153">
        <f t="shared" si="734"/>
        <v>30.75</v>
      </c>
      <c r="K249" s="153">
        <f t="shared" si="734"/>
        <v>30.75</v>
      </c>
      <c r="L249" s="153">
        <f t="shared" si="734"/>
        <v>30.75</v>
      </c>
      <c r="M249" s="153">
        <f t="shared" si="734"/>
        <v>31.3125</v>
      </c>
      <c r="N249" s="153">
        <f t="shared" si="734"/>
        <v>31.3125</v>
      </c>
      <c r="O249" s="153">
        <f t="shared" si="734"/>
        <v>31.3125</v>
      </c>
      <c r="P249" s="153">
        <f t="shared" si="734"/>
        <v>31.3125</v>
      </c>
      <c r="Q249" s="153">
        <f t="shared" si="734"/>
        <v>31.3125</v>
      </c>
      <c r="R249" s="153">
        <f t="shared" si="734"/>
        <v>31.3125</v>
      </c>
      <c r="AB249" s="153">
        <f>SUM(AB238,AB242,AB245,AB247)</f>
        <v>31.3125</v>
      </c>
      <c r="AC249" s="153">
        <f t="shared" ref="AC249:AM249" si="735">SUM(AC238,AC242,AC245,AC247)</f>
        <v>31.3125</v>
      </c>
      <c r="AD249" s="153">
        <f t="shared" si="735"/>
        <v>31.3125</v>
      </c>
      <c r="AE249" s="153">
        <f t="shared" si="735"/>
        <v>31.3125</v>
      </c>
      <c r="AF249" s="153">
        <f t="shared" si="735"/>
        <v>31.3125</v>
      </c>
      <c r="AG249" s="153">
        <f t="shared" si="735"/>
        <v>31.3125</v>
      </c>
      <c r="AH249" s="153">
        <f t="shared" si="735"/>
        <v>31.891874999999999</v>
      </c>
      <c r="AI249" s="153">
        <f t="shared" si="735"/>
        <v>31.891874999999999</v>
      </c>
      <c r="AJ249" s="153">
        <f t="shared" si="735"/>
        <v>31.891874999999999</v>
      </c>
      <c r="AK249" s="153">
        <f t="shared" si="735"/>
        <v>31.891874999999999</v>
      </c>
      <c r="AL249" s="153">
        <f t="shared" si="735"/>
        <v>31.891874999999999</v>
      </c>
      <c r="AM249" s="153">
        <f t="shared" si="735"/>
        <v>31.891874999999999</v>
      </c>
      <c r="AW249" s="153">
        <f>SUM(AW238,AW242,AW245,AW247)</f>
        <v>31.891874999999999</v>
      </c>
      <c r="AX249" s="153">
        <f t="shared" ref="AX249:BH249" si="736">SUM(AX238,AX242,AX245,AX247)</f>
        <v>31.891874999999999</v>
      </c>
      <c r="AY249" s="153">
        <f t="shared" si="736"/>
        <v>31.891874999999999</v>
      </c>
      <c r="AZ249" s="153">
        <f t="shared" si="736"/>
        <v>31.891874999999999</v>
      </c>
      <c r="BA249" s="153">
        <f t="shared" si="736"/>
        <v>31.891874999999999</v>
      </c>
      <c r="BB249" s="153">
        <f t="shared" si="736"/>
        <v>31.891874999999999</v>
      </c>
      <c r="BC249" s="153">
        <f t="shared" si="736"/>
        <v>32.488631249999997</v>
      </c>
      <c r="BD249" s="153">
        <f t="shared" si="736"/>
        <v>32.488631249999997</v>
      </c>
      <c r="BE249" s="153">
        <f t="shared" si="736"/>
        <v>32.488631249999997</v>
      </c>
      <c r="BF249" s="153">
        <f t="shared" si="736"/>
        <v>32.488631249999997</v>
      </c>
      <c r="BG249" s="153">
        <f t="shared" si="736"/>
        <v>32.488631249999997</v>
      </c>
      <c r="BH249" s="153">
        <f t="shared" si="736"/>
        <v>32.488631249999997</v>
      </c>
    </row>
    <row r="250" spans="2:67" ht="18" customHeight="1" x14ac:dyDescent="0.25">
      <c r="B250" s="113"/>
      <c r="C250" s="113"/>
      <c r="D250" s="113" t="s">
        <v>49</v>
      </c>
      <c r="E250" s="113"/>
      <c r="G250" s="153">
        <f>G236*G249</f>
        <v>123</v>
      </c>
      <c r="H250" s="153">
        <f t="shared" ref="H250:R250" si="737">H236*H249</f>
        <v>123</v>
      </c>
      <c r="I250" s="153">
        <f t="shared" si="737"/>
        <v>123</v>
      </c>
      <c r="J250" s="153">
        <f t="shared" si="737"/>
        <v>123</v>
      </c>
      <c r="K250" s="153">
        <f t="shared" si="737"/>
        <v>123</v>
      </c>
      <c r="L250" s="153">
        <f t="shared" si="737"/>
        <v>123</v>
      </c>
      <c r="M250" s="153">
        <f t="shared" si="737"/>
        <v>125.25</v>
      </c>
      <c r="N250" s="153">
        <f t="shared" si="737"/>
        <v>125.25</v>
      </c>
      <c r="O250" s="153">
        <f t="shared" si="737"/>
        <v>125.25</v>
      </c>
      <c r="P250" s="153">
        <f t="shared" si="737"/>
        <v>125.25</v>
      </c>
      <c r="Q250" s="153">
        <f t="shared" si="737"/>
        <v>125.25</v>
      </c>
      <c r="R250" s="153">
        <f t="shared" si="737"/>
        <v>125.25</v>
      </c>
      <c r="T250" s="156"/>
      <c r="U250" s="156"/>
      <c r="V250" s="156"/>
      <c r="W250" s="156"/>
      <c r="X250" s="156"/>
      <c r="Y250" s="156"/>
      <c r="AB250" s="153">
        <f>AB236*AB249</f>
        <v>156.5625</v>
      </c>
      <c r="AC250" s="153">
        <f t="shared" ref="AC250:AM250" si="738">AC236*AC249</f>
        <v>156.5625</v>
      </c>
      <c r="AD250" s="153">
        <f t="shared" si="738"/>
        <v>156.5625</v>
      </c>
      <c r="AE250" s="153">
        <f t="shared" si="738"/>
        <v>156.5625</v>
      </c>
      <c r="AF250" s="153">
        <f t="shared" si="738"/>
        <v>156.5625</v>
      </c>
      <c r="AG250" s="153">
        <f t="shared" si="738"/>
        <v>156.5625</v>
      </c>
      <c r="AH250" s="153">
        <f t="shared" si="738"/>
        <v>159.45937499999999</v>
      </c>
      <c r="AI250" s="153">
        <f t="shared" si="738"/>
        <v>159.45937499999999</v>
      </c>
      <c r="AJ250" s="153">
        <f t="shared" si="738"/>
        <v>159.45937499999999</v>
      </c>
      <c r="AK250" s="153">
        <f t="shared" si="738"/>
        <v>159.45937499999999</v>
      </c>
      <c r="AL250" s="153">
        <f t="shared" si="738"/>
        <v>159.45937499999999</v>
      </c>
      <c r="AM250" s="153">
        <f t="shared" si="738"/>
        <v>159.45937499999999</v>
      </c>
      <c r="AO250" s="156"/>
      <c r="AP250" s="156"/>
      <c r="AQ250" s="156"/>
      <c r="AR250" s="156"/>
      <c r="AS250" s="156"/>
      <c r="AT250" s="156"/>
      <c r="AW250" s="153">
        <f>AW236*AW249</f>
        <v>191.35124999999999</v>
      </c>
      <c r="AX250" s="153">
        <f t="shared" ref="AX250:BH250" si="739">AX236*AX249</f>
        <v>191.35124999999999</v>
      </c>
      <c r="AY250" s="153">
        <f t="shared" si="739"/>
        <v>191.35124999999999</v>
      </c>
      <c r="AZ250" s="153">
        <f t="shared" si="739"/>
        <v>191.35124999999999</v>
      </c>
      <c r="BA250" s="153">
        <f t="shared" si="739"/>
        <v>191.35124999999999</v>
      </c>
      <c r="BB250" s="153">
        <f t="shared" si="739"/>
        <v>191.35124999999999</v>
      </c>
      <c r="BC250" s="153">
        <f t="shared" si="739"/>
        <v>194.93178749999998</v>
      </c>
      <c r="BD250" s="153">
        <f t="shared" si="739"/>
        <v>194.93178749999998</v>
      </c>
      <c r="BE250" s="153">
        <f t="shared" si="739"/>
        <v>194.93178749999998</v>
      </c>
      <c r="BF250" s="153">
        <f t="shared" si="739"/>
        <v>194.93178749999998</v>
      </c>
      <c r="BG250" s="153">
        <f t="shared" si="739"/>
        <v>194.93178749999998</v>
      </c>
      <c r="BH250" s="153">
        <f t="shared" si="739"/>
        <v>194.93178749999998</v>
      </c>
      <c r="BJ250" s="156"/>
      <c r="BK250" s="156"/>
      <c r="BL250" s="156"/>
      <c r="BM250" s="156"/>
      <c r="BN250" s="156"/>
      <c r="BO250" s="156"/>
    </row>
    <row r="251" spans="2:67" ht="18" customHeight="1" x14ac:dyDescent="0.25">
      <c r="B251" s="113"/>
      <c r="C251" s="113"/>
      <c r="D251" s="113"/>
      <c r="E251" s="113"/>
    </row>
    <row r="252" spans="2:67" ht="18" customHeight="1" x14ac:dyDescent="0.25">
      <c r="B252" s="113"/>
      <c r="C252" s="113" t="s">
        <v>78</v>
      </c>
      <c r="D252" s="113"/>
      <c r="E252" s="113"/>
    </row>
    <row r="253" spans="2:67" ht="18" customHeight="1" x14ac:dyDescent="0.25">
      <c r="B253" s="113"/>
      <c r="C253" s="113"/>
      <c r="D253" s="113" t="s">
        <v>41</v>
      </c>
      <c r="E253" s="113"/>
      <c r="G253" s="119">
        <v>40</v>
      </c>
      <c r="H253" s="119">
        <v>40</v>
      </c>
      <c r="I253" s="119">
        <v>40</v>
      </c>
      <c r="J253" s="119">
        <v>40</v>
      </c>
      <c r="K253" s="119">
        <v>40</v>
      </c>
      <c r="L253" s="119">
        <v>40</v>
      </c>
      <c r="M253" s="119">
        <v>40</v>
      </c>
      <c r="N253" s="119">
        <v>40</v>
      </c>
      <c r="O253" s="119">
        <v>40</v>
      </c>
      <c r="P253" s="119">
        <v>40</v>
      </c>
      <c r="Q253" s="119">
        <v>40</v>
      </c>
      <c r="R253" s="119">
        <v>40</v>
      </c>
      <c r="AB253" s="119">
        <v>50</v>
      </c>
      <c r="AC253" s="119">
        <v>50</v>
      </c>
      <c r="AD253" s="119">
        <v>50</v>
      </c>
      <c r="AE253" s="119">
        <v>50</v>
      </c>
      <c r="AF253" s="119">
        <v>50</v>
      </c>
      <c r="AG253" s="119">
        <v>50</v>
      </c>
      <c r="AH253" s="119">
        <v>50</v>
      </c>
      <c r="AI253" s="119">
        <v>50</v>
      </c>
      <c r="AJ253" s="119">
        <v>50</v>
      </c>
      <c r="AK253" s="119">
        <v>50</v>
      </c>
      <c r="AL253" s="119">
        <v>50</v>
      </c>
      <c r="AM253" s="119">
        <v>50</v>
      </c>
      <c r="AW253" s="119">
        <v>60</v>
      </c>
      <c r="AX253" s="119">
        <v>60</v>
      </c>
      <c r="AY253" s="119">
        <v>60</v>
      </c>
      <c r="AZ253" s="119">
        <v>60</v>
      </c>
      <c r="BA253" s="119">
        <v>60</v>
      </c>
      <c r="BB253" s="119">
        <v>60</v>
      </c>
      <c r="BC253" s="119">
        <v>60</v>
      </c>
      <c r="BD253" s="119">
        <v>60</v>
      </c>
      <c r="BE253" s="119">
        <v>60</v>
      </c>
      <c r="BF253" s="119">
        <v>60</v>
      </c>
      <c r="BG253" s="119">
        <v>60</v>
      </c>
      <c r="BH253" s="119">
        <v>60</v>
      </c>
    </row>
    <row r="254" spans="2:67" ht="18" customHeight="1" x14ac:dyDescent="0.25">
      <c r="B254" s="113"/>
      <c r="C254" s="113"/>
      <c r="D254" s="113"/>
      <c r="E254" s="113"/>
    </row>
    <row r="255" spans="2:67" ht="18" customHeight="1" x14ac:dyDescent="0.25">
      <c r="B255" s="113"/>
      <c r="C255" s="113"/>
      <c r="D255" s="113" t="s">
        <v>43</v>
      </c>
      <c r="E255" s="113"/>
      <c r="G255" s="152">
        <v>10</v>
      </c>
      <c r="H255" s="153">
        <f>G255*(1+H256)</f>
        <v>10</v>
      </c>
      <c r="I255" s="153">
        <f t="shared" ref="I255" si="740">H255*(1+I256)</f>
        <v>10</v>
      </c>
      <c r="J255" s="153">
        <f t="shared" ref="J255" si="741">I255*(1+J256)</f>
        <v>10</v>
      </c>
      <c r="K255" s="153">
        <f t="shared" ref="K255" si="742">J255*(1+K256)</f>
        <v>10</v>
      </c>
      <c r="L255" s="153">
        <f t="shared" ref="L255" si="743">K255*(1+L256)</f>
        <v>10</v>
      </c>
      <c r="M255" s="153">
        <f t="shared" ref="M255" si="744">L255*(1+M256)</f>
        <v>10.3</v>
      </c>
      <c r="N255" s="153">
        <f t="shared" ref="N255" si="745">M255*(1+N256)</f>
        <v>10.3</v>
      </c>
      <c r="O255" s="153">
        <f t="shared" ref="O255" si="746">N255*(1+O256)</f>
        <v>10.3</v>
      </c>
      <c r="P255" s="153">
        <f t="shared" ref="P255" si="747">O255*(1+P256)</f>
        <v>10.3</v>
      </c>
      <c r="Q255" s="153">
        <f t="shared" ref="Q255" si="748">P255*(1+Q256)</f>
        <v>10.3</v>
      </c>
      <c r="R255" s="153">
        <f t="shared" ref="R255" si="749">Q255*(1+R256)</f>
        <v>10.3</v>
      </c>
      <c r="AB255" s="154">
        <f>R255*(1+AB256)</f>
        <v>10.3</v>
      </c>
      <c r="AC255" s="153">
        <f>AB255*(1+AC256)</f>
        <v>10.3</v>
      </c>
      <c r="AD255" s="153">
        <f t="shared" ref="AD255" si="750">AC255*(1+AD256)</f>
        <v>10.3</v>
      </c>
      <c r="AE255" s="153">
        <f t="shared" ref="AE255" si="751">AD255*(1+AE256)</f>
        <v>10.3</v>
      </c>
      <c r="AF255" s="153">
        <f t="shared" ref="AF255" si="752">AE255*(1+AF256)</f>
        <v>10.3</v>
      </c>
      <c r="AG255" s="153">
        <f t="shared" ref="AG255" si="753">AF255*(1+AG256)</f>
        <v>10.3</v>
      </c>
      <c r="AH255" s="153">
        <f t="shared" ref="AH255" si="754">AG255*(1+AH256)</f>
        <v>10.609000000000002</v>
      </c>
      <c r="AI255" s="153">
        <f t="shared" ref="AI255" si="755">AH255*(1+AI256)</f>
        <v>10.609000000000002</v>
      </c>
      <c r="AJ255" s="153">
        <f t="shared" ref="AJ255" si="756">AI255*(1+AJ256)</f>
        <v>10.609000000000002</v>
      </c>
      <c r="AK255" s="153">
        <f t="shared" ref="AK255" si="757">AJ255*(1+AK256)</f>
        <v>10.609000000000002</v>
      </c>
      <c r="AL255" s="153">
        <f t="shared" ref="AL255" si="758">AK255*(1+AL256)</f>
        <v>10.609000000000002</v>
      </c>
      <c r="AM255" s="153">
        <f t="shared" ref="AM255" si="759">AL255*(1+AM256)</f>
        <v>10.609000000000002</v>
      </c>
      <c r="AW255" s="154">
        <f>AM255*(1+AW256)</f>
        <v>10.609000000000002</v>
      </c>
      <c r="AX255" s="153">
        <f>AW255*(1+AX256)</f>
        <v>10.609000000000002</v>
      </c>
      <c r="AY255" s="153">
        <f t="shared" ref="AY255" si="760">AX255*(1+AY256)</f>
        <v>10.609000000000002</v>
      </c>
      <c r="AZ255" s="153">
        <f t="shared" ref="AZ255" si="761">AY255*(1+AZ256)</f>
        <v>10.609000000000002</v>
      </c>
      <c r="BA255" s="153">
        <f t="shared" ref="BA255" si="762">AZ255*(1+BA256)</f>
        <v>10.609000000000002</v>
      </c>
      <c r="BB255" s="153">
        <f t="shared" ref="BB255" si="763">BA255*(1+BB256)</f>
        <v>10.609000000000002</v>
      </c>
      <c r="BC255" s="153">
        <f t="shared" ref="BC255" si="764">BB255*(1+BC256)</f>
        <v>10.927270000000002</v>
      </c>
      <c r="BD255" s="153">
        <f t="shared" ref="BD255" si="765">BC255*(1+BD256)</f>
        <v>10.927270000000002</v>
      </c>
      <c r="BE255" s="153">
        <f t="shared" ref="BE255" si="766">BD255*(1+BE256)</f>
        <v>10.927270000000002</v>
      </c>
      <c r="BF255" s="153">
        <f t="shared" ref="BF255" si="767">BE255*(1+BF256)</f>
        <v>10.927270000000002</v>
      </c>
      <c r="BG255" s="153">
        <f t="shared" ref="BG255" si="768">BF255*(1+BG256)</f>
        <v>10.927270000000002</v>
      </c>
      <c r="BH255" s="153">
        <f t="shared" ref="BH255" si="769">BG255*(1+BH256)</f>
        <v>10.927270000000002</v>
      </c>
    </row>
    <row r="256" spans="2:67" ht="18" customHeight="1" x14ac:dyDescent="0.25">
      <c r="B256" s="113"/>
      <c r="C256" s="113"/>
      <c r="D256" s="113"/>
      <c r="E256" s="118" t="s">
        <v>6</v>
      </c>
      <c r="H256" s="133">
        <v>0</v>
      </c>
      <c r="I256" s="133">
        <v>0</v>
      </c>
      <c r="J256" s="133">
        <v>0</v>
      </c>
      <c r="K256" s="133">
        <v>0</v>
      </c>
      <c r="L256" s="133">
        <v>0</v>
      </c>
      <c r="M256" s="133">
        <v>0.03</v>
      </c>
      <c r="N256" s="133">
        <v>0</v>
      </c>
      <c r="O256" s="133">
        <v>0</v>
      </c>
      <c r="P256" s="133">
        <v>0</v>
      </c>
      <c r="Q256" s="133">
        <v>0</v>
      </c>
      <c r="R256" s="133">
        <v>0</v>
      </c>
      <c r="AB256" s="133">
        <v>0</v>
      </c>
      <c r="AC256" s="133">
        <v>0</v>
      </c>
      <c r="AD256" s="133">
        <v>0</v>
      </c>
      <c r="AE256" s="133">
        <v>0</v>
      </c>
      <c r="AF256" s="133">
        <v>0</v>
      </c>
      <c r="AG256" s="133">
        <v>0</v>
      </c>
      <c r="AH256" s="133">
        <v>0.03</v>
      </c>
      <c r="AI256" s="133">
        <v>0</v>
      </c>
      <c r="AJ256" s="133">
        <v>0</v>
      </c>
      <c r="AK256" s="133">
        <v>0</v>
      </c>
      <c r="AL256" s="133">
        <v>0</v>
      </c>
      <c r="AM256" s="133">
        <v>0</v>
      </c>
      <c r="AW256" s="133">
        <v>0</v>
      </c>
      <c r="AX256" s="133">
        <v>0</v>
      </c>
      <c r="AY256" s="133">
        <v>0</v>
      </c>
      <c r="AZ256" s="133">
        <v>0</v>
      </c>
      <c r="BA256" s="133">
        <v>0</v>
      </c>
      <c r="BB256" s="133">
        <v>0</v>
      </c>
      <c r="BC256" s="133">
        <v>0.03</v>
      </c>
      <c r="BD256" s="133">
        <v>0</v>
      </c>
      <c r="BE256" s="133">
        <v>0</v>
      </c>
      <c r="BF256" s="133">
        <v>0</v>
      </c>
      <c r="BG256" s="133">
        <v>0</v>
      </c>
      <c r="BH256" s="133">
        <v>0</v>
      </c>
    </row>
    <row r="257" spans="2:67" ht="18" customHeight="1" x14ac:dyDescent="0.25">
      <c r="B257" s="113"/>
      <c r="C257" s="113"/>
      <c r="D257" s="113"/>
      <c r="E257" s="113"/>
    </row>
    <row r="258" spans="2:67" ht="18" customHeight="1" x14ac:dyDescent="0.25">
      <c r="B258" s="113"/>
      <c r="C258" s="113"/>
      <c r="D258" s="113" t="s">
        <v>79</v>
      </c>
      <c r="E258" s="113"/>
      <c r="G258" s="165">
        <v>4.0000000000000002E-4</v>
      </c>
      <c r="H258" s="165">
        <v>4.0000000000000002E-4</v>
      </c>
      <c r="I258" s="165">
        <v>4.0000000000000002E-4</v>
      </c>
      <c r="J258" s="165">
        <v>4.0000000000000002E-4</v>
      </c>
      <c r="K258" s="165">
        <v>4.0000000000000002E-4</v>
      </c>
      <c r="L258" s="165">
        <v>4.0000000000000002E-4</v>
      </c>
      <c r="M258" s="165">
        <v>4.0000000000000002E-4</v>
      </c>
      <c r="N258" s="165">
        <v>4.0000000000000002E-4</v>
      </c>
      <c r="O258" s="165">
        <v>4.0000000000000002E-4</v>
      </c>
      <c r="P258" s="165">
        <v>4.0000000000000002E-4</v>
      </c>
      <c r="Q258" s="165">
        <v>4.0000000000000002E-4</v>
      </c>
      <c r="R258" s="165">
        <v>4.0000000000000002E-4</v>
      </c>
      <c r="AB258" s="165">
        <v>4.0000000000000002E-4</v>
      </c>
      <c r="AC258" s="165">
        <v>4.0000000000000002E-4</v>
      </c>
      <c r="AD258" s="165">
        <v>4.0000000000000002E-4</v>
      </c>
      <c r="AE258" s="165">
        <v>4.0000000000000002E-4</v>
      </c>
      <c r="AF258" s="165">
        <v>4.0000000000000002E-4</v>
      </c>
      <c r="AG258" s="165">
        <v>4.0000000000000002E-4</v>
      </c>
      <c r="AH258" s="165">
        <v>4.0000000000000002E-4</v>
      </c>
      <c r="AI258" s="165">
        <v>4.0000000000000002E-4</v>
      </c>
      <c r="AJ258" s="165">
        <v>4.0000000000000002E-4</v>
      </c>
      <c r="AK258" s="165">
        <v>4.0000000000000002E-4</v>
      </c>
      <c r="AL258" s="165">
        <v>4.0000000000000002E-4</v>
      </c>
      <c r="AM258" s="165">
        <v>4.0000000000000002E-4</v>
      </c>
      <c r="AW258" s="165">
        <v>4.0000000000000002E-4</v>
      </c>
      <c r="AX258" s="165">
        <v>4.0000000000000002E-4</v>
      </c>
      <c r="AY258" s="165">
        <v>4.0000000000000002E-4</v>
      </c>
      <c r="AZ258" s="165">
        <v>4.0000000000000002E-4</v>
      </c>
      <c r="BA258" s="165">
        <v>4.0000000000000002E-4</v>
      </c>
      <c r="BB258" s="165">
        <v>4.0000000000000002E-4</v>
      </c>
      <c r="BC258" s="165">
        <v>4.0000000000000002E-4</v>
      </c>
      <c r="BD258" s="165">
        <v>4.0000000000000002E-4</v>
      </c>
      <c r="BE258" s="165">
        <v>4.0000000000000002E-4</v>
      </c>
      <c r="BF258" s="165">
        <v>4.0000000000000002E-4</v>
      </c>
      <c r="BG258" s="165">
        <v>4.0000000000000002E-4</v>
      </c>
      <c r="BH258" s="165">
        <v>4.0000000000000002E-4</v>
      </c>
    </row>
    <row r="259" spans="2:67" ht="18" customHeight="1" x14ac:dyDescent="0.25">
      <c r="B259" s="113"/>
      <c r="C259" s="113"/>
      <c r="D259" s="113" t="s">
        <v>80</v>
      </c>
      <c r="E259" s="113"/>
      <c r="G259" s="153">
        <f>G$34*G258</f>
        <v>6.1803858800000002</v>
      </c>
      <c r="H259" s="153">
        <f t="shared" ref="H259" si="770">H$34*H258</f>
        <v>6.1566490400000005</v>
      </c>
      <c r="I259" s="153">
        <f t="shared" ref="I259" si="771">I$34*I258</f>
        <v>6.2738546400000006</v>
      </c>
      <c r="J259" s="153">
        <f t="shared" ref="J259" si="772">J$34*J258</f>
        <v>6.3313909600000002</v>
      </c>
      <c r="K259" s="153">
        <f t="shared" ref="K259" si="773">K$34*K258</f>
        <v>6.3428716400000011</v>
      </c>
      <c r="L259" s="153">
        <f t="shared" ref="L259" si="774">L$34*L258</f>
        <v>6.4095342799999999</v>
      </c>
      <c r="M259" s="153">
        <f t="shared" ref="M259" si="775">M$34*M258</f>
        <v>6.4110265200000001</v>
      </c>
      <c r="N259" s="153">
        <f t="shared" ref="N259" si="776">N$34*N258</f>
        <v>6.494296760000001</v>
      </c>
      <c r="O259" s="153">
        <f t="shared" ref="O259" si="777">O$34*O258</f>
        <v>6.5423765199999995</v>
      </c>
      <c r="P259" s="153">
        <f t="shared" ref="P259" si="778">P$34*P258</f>
        <v>6.549785</v>
      </c>
      <c r="Q259" s="153">
        <f t="shared" ref="Q259" si="779">Q$34*Q258</f>
        <v>6.7063419200000007</v>
      </c>
      <c r="R259" s="153">
        <f t="shared" ref="R259" si="780">R$34*R258</f>
        <v>6.6834100800000007</v>
      </c>
      <c r="AB259" s="153">
        <f>AB$34*AB258</f>
        <v>7.3234288399999983</v>
      </c>
      <c r="AC259" s="153">
        <f t="shared" ref="AC259" si="781">AC$34*AC258</f>
        <v>7.4200574399999999</v>
      </c>
      <c r="AD259" s="153">
        <f t="shared" ref="AD259" si="782">AD$34*AD258</f>
        <v>7.3859971599999996</v>
      </c>
      <c r="AE259" s="153">
        <f t="shared" ref="AE259" si="783">AE$34*AE258</f>
        <v>7.5008000000000017</v>
      </c>
      <c r="AF259" s="153">
        <f t="shared" ref="AF259" si="784">AF$34*AF258</f>
        <v>7.5410200000000005</v>
      </c>
      <c r="AG259" s="153">
        <f t="shared" ref="AG259" si="785">AG$34*AG258</f>
        <v>7.5783399999999999</v>
      </c>
      <c r="AH259" s="153">
        <f t="shared" ref="AH259" si="786">AH$34*AH258</f>
        <v>7.6225000000000005</v>
      </c>
      <c r="AI259" s="153">
        <f t="shared" ref="AI259" si="787">AI$34*AI258</f>
        <v>7.6662799999999995</v>
      </c>
      <c r="AJ259" s="153">
        <f t="shared" ref="AJ259" si="788">AJ$34*AJ258</f>
        <v>7.7104400000000002</v>
      </c>
      <c r="AK259" s="153">
        <f t="shared" ref="AK259" si="789">AK$34*AK258</f>
        <v>7.7583800000000007</v>
      </c>
      <c r="AL259" s="153">
        <f t="shared" ref="AL259" si="790">AL$34*AL258</f>
        <v>7.8061000000000007</v>
      </c>
      <c r="AM259" s="153">
        <f t="shared" ref="AM259" si="791">AM$34*AM258</f>
        <v>7.8490600000000006</v>
      </c>
      <c r="AW259" s="153">
        <f>AW$34*AW258</f>
        <v>8.514759999999999</v>
      </c>
      <c r="AX259" s="153">
        <f t="shared" ref="AX259" si="792">AX$34*AX258</f>
        <v>8.5628799999999998</v>
      </c>
      <c r="AY259" s="153">
        <f t="shared" ref="AY259" si="793">AY$34*AY258</f>
        <v>8.6051000000000002</v>
      </c>
      <c r="AZ259" s="153">
        <f t="shared" ref="AZ259" si="794">AZ$34*AZ258</f>
        <v>8.6532199999999992</v>
      </c>
      <c r="BA259" s="153">
        <f t="shared" ref="BA259" si="795">BA$34*BA258</f>
        <v>8.7041400000000007</v>
      </c>
      <c r="BB259" s="153">
        <f t="shared" ref="BB259" si="796">BB$34*BB258</f>
        <v>8.754760000000001</v>
      </c>
      <c r="BC259" s="153">
        <f t="shared" ref="BC259" si="797">BC$34*BC258</f>
        <v>8.8124000000000002</v>
      </c>
      <c r="BD259" s="153">
        <f t="shared" ref="BD259" si="798">BD$34*BD258</f>
        <v>8.8674999999999997</v>
      </c>
      <c r="BE259" s="153">
        <f t="shared" ref="BE259" si="799">BE$34*BE258</f>
        <v>8.9251400000000007</v>
      </c>
      <c r="BF259" s="153">
        <f t="shared" ref="BF259" si="800">BF$34*BF258</f>
        <v>8.9844600000000003</v>
      </c>
      <c r="BG259" s="153">
        <f t="shared" ref="BG259" si="801">BG$34*BG258</f>
        <v>9.0513200000000005</v>
      </c>
      <c r="BH259" s="153">
        <f t="shared" ref="BH259" si="802">BH$34*BH258</f>
        <v>9.1106400000000001</v>
      </c>
    </row>
    <row r="260" spans="2:67" ht="18" customHeight="1" x14ac:dyDescent="0.25">
      <c r="B260" s="113"/>
      <c r="C260" s="113"/>
      <c r="D260" s="113"/>
      <c r="E260" s="113"/>
    </row>
    <row r="261" spans="2:67" ht="18" customHeight="1" x14ac:dyDescent="0.25">
      <c r="B261" s="113"/>
      <c r="C261" s="113"/>
      <c r="D261" s="113" t="s">
        <v>45</v>
      </c>
      <c r="E261" s="113"/>
      <c r="G261" s="155">
        <v>0.3</v>
      </c>
      <c r="H261" s="155">
        <v>0.3</v>
      </c>
      <c r="I261" s="155">
        <v>0.3</v>
      </c>
      <c r="J261" s="155">
        <v>0.3</v>
      </c>
      <c r="K261" s="155">
        <v>0.3</v>
      </c>
      <c r="L261" s="155">
        <v>0.3</v>
      </c>
      <c r="M261" s="155">
        <v>0.3</v>
      </c>
      <c r="N261" s="155">
        <v>0.3</v>
      </c>
      <c r="O261" s="155">
        <v>0.3</v>
      </c>
      <c r="P261" s="155">
        <v>0.3</v>
      </c>
      <c r="Q261" s="155">
        <v>0.3</v>
      </c>
      <c r="R261" s="155">
        <v>0.3</v>
      </c>
      <c r="AB261" s="155">
        <v>0.3</v>
      </c>
      <c r="AC261" s="155">
        <v>0.3</v>
      </c>
      <c r="AD261" s="155">
        <v>0.3</v>
      </c>
      <c r="AE261" s="155">
        <v>0.3</v>
      </c>
      <c r="AF261" s="155">
        <v>0.3</v>
      </c>
      <c r="AG261" s="155">
        <v>0.3</v>
      </c>
      <c r="AH261" s="155">
        <v>0.3</v>
      </c>
      <c r="AI261" s="155">
        <v>0.3</v>
      </c>
      <c r="AJ261" s="155">
        <v>0.3</v>
      </c>
      <c r="AK261" s="155">
        <v>0.3</v>
      </c>
      <c r="AL261" s="155">
        <v>0.3</v>
      </c>
      <c r="AM261" s="155">
        <v>0.3</v>
      </c>
      <c r="AW261" s="155">
        <v>0.3</v>
      </c>
      <c r="AX261" s="155">
        <v>0.3</v>
      </c>
      <c r="AY261" s="155">
        <v>0.3</v>
      </c>
      <c r="AZ261" s="155">
        <v>0.3</v>
      </c>
      <c r="BA261" s="155">
        <v>0.3</v>
      </c>
      <c r="BB261" s="155">
        <v>0.3</v>
      </c>
      <c r="BC261" s="155">
        <v>0.3</v>
      </c>
      <c r="BD261" s="155">
        <v>0.3</v>
      </c>
      <c r="BE261" s="155">
        <v>0.3</v>
      </c>
      <c r="BF261" s="155">
        <v>0.3</v>
      </c>
      <c r="BG261" s="155">
        <v>0.3</v>
      </c>
      <c r="BH261" s="155">
        <v>0.3</v>
      </c>
    </row>
    <row r="262" spans="2:67" ht="18" customHeight="1" x14ac:dyDescent="0.25">
      <c r="B262" s="113"/>
      <c r="C262" s="113"/>
      <c r="D262" s="113" t="s">
        <v>46</v>
      </c>
      <c r="E262" s="113"/>
      <c r="G262" s="153">
        <f>G255*G261</f>
        <v>3</v>
      </c>
      <c r="H262" s="153">
        <f t="shared" ref="H262:R262" si="803">H255*H261</f>
        <v>3</v>
      </c>
      <c r="I262" s="153">
        <f t="shared" si="803"/>
        <v>3</v>
      </c>
      <c r="J262" s="153">
        <f t="shared" si="803"/>
        <v>3</v>
      </c>
      <c r="K262" s="153">
        <f t="shared" si="803"/>
        <v>3</v>
      </c>
      <c r="L262" s="153">
        <f t="shared" si="803"/>
        <v>3</v>
      </c>
      <c r="M262" s="153">
        <f t="shared" si="803"/>
        <v>3.0900000000000003</v>
      </c>
      <c r="N262" s="153">
        <f t="shared" si="803"/>
        <v>3.0900000000000003</v>
      </c>
      <c r="O262" s="153">
        <f t="shared" si="803"/>
        <v>3.0900000000000003</v>
      </c>
      <c r="P262" s="153">
        <f t="shared" si="803"/>
        <v>3.0900000000000003</v>
      </c>
      <c r="Q262" s="153">
        <f t="shared" si="803"/>
        <v>3.0900000000000003</v>
      </c>
      <c r="R262" s="153">
        <f t="shared" si="803"/>
        <v>3.0900000000000003</v>
      </c>
      <c r="AB262" s="153">
        <f>AB255*AB261</f>
        <v>3.0900000000000003</v>
      </c>
      <c r="AC262" s="153">
        <f t="shared" ref="AC262:AM262" si="804">AC255*AC261</f>
        <v>3.0900000000000003</v>
      </c>
      <c r="AD262" s="153">
        <f t="shared" si="804"/>
        <v>3.0900000000000003</v>
      </c>
      <c r="AE262" s="153">
        <f t="shared" si="804"/>
        <v>3.0900000000000003</v>
      </c>
      <c r="AF262" s="153">
        <f t="shared" si="804"/>
        <v>3.0900000000000003</v>
      </c>
      <c r="AG262" s="153">
        <f t="shared" si="804"/>
        <v>3.0900000000000003</v>
      </c>
      <c r="AH262" s="153">
        <f t="shared" si="804"/>
        <v>3.1827000000000005</v>
      </c>
      <c r="AI262" s="153">
        <f t="shared" si="804"/>
        <v>3.1827000000000005</v>
      </c>
      <c r="AJ262" s="153">
        <f t="shared" si="804"/>
        <v>3.1827000000000005</v>
      </c>
      <c r="AK262" s="153">
        <f t="shared" si="804"/>
        <v>3.1827000000000005</v>
      </c>
      <c r="AL262" s="153">
        <f t="shared" si="804"/>
        <v>3.1827000000000005</v>
      </c>
      <c r="AM262" s="153">
        <f t="shared" si="804"/>
        <v>3.1827000000000005</v>
      </c>
      <c r="AW262" s="153">
        <f>AW255*AW261</f>
        <v>3.1827000000000005</v>
      </c>
      <c r="AX262" s="153">
        <f t="shared" ref="AX262:BH262" si="805">AX255*AX261</f>
        <v>3.1827000000000005</v>
      </c>
      <c r="AY262" s="153">
        <f t="shared" si="805"/>
        <v>3.1827000000000005</v>
      </c>
      <c r="AZ262" s="153">
        <f t="shared" si="805"/>
        <v>3.1827000000000005</v>
      </c>
      <c r="BA262" s="153">
        <f t="shared" si="805"/>
        <v>3.1827000000000005</v>
      </c>
      <c r="BB262" s="153">
        <f t="shared" si="805"/>
        <v>3.1827000000000005</v>
      </c>
      <c r="BC262" s="153">
        <f t="shared" si="805"/>
        <v>3.2781810000000005</v>
      </c>
      <c r="BD262" s="153">
        <f t="shared" si="805"/>
        <v>3.2781810000000005</v>
      </c>
      <c r="BE262" s="153">
        <f t="shared" si="805"/>
        <v>3.2781810000000005</v>
      </c>
      <c r="BF262" s="153">
        <f t="shared" si="805"/>
        <v>3.2781810000000005</v>
      </c>
      <c r="BG262" s="153">
        <f t="shared" si="805"/>
        <v>3.2781810000000005</v>
      </c>
      <c r="BH262" s="153">
        <f t="shared" si="805"/>
        <v>3.2781810000000005</v>
      </c>
    </row>
    <row r="263" spans="2:67" ht="18" customHeight="1" x14ac:dyDescent="0.25">
      <c r="B263" s="113"/>
      <c r="C263" s="113"/>
      <c r="D263" s="113"/>
      <c r="E263" s="113"/>
    </row>
    <row r="264" spans="2:67" ht="18" customHeight="1" x14ac:dyDescent="0.25">
      <c r="B264" s="113"/>
      <c r="C264" s="113"/>
      <c r="D264" s="113" t="s">
        <v>47</v>
      </c>
      <c r="E264" s="113"/>
      <c r="G264" s="152">
        <v>12</v>
      </c>
      <c r="H264" s="152">
        <v>12</v>
      </c>
      <c r="I264" s="152">
        <v>12</v>
      </c>
      <c r="J264" s="152">
        <v>12</v>
      </c>
      <c r="K264" s="152">
        <v>12</v>
      </c>
      <c r="L264" s="152">
        <v>12</v>
      </c>
      <c r="M264" s="152">
        <v>12</v>
      </c>
      <c r="N264" s="152">
        <v>12</v>
      </c>
      <c r="O264" s="152">
        <v>12</v>
      </c>
      <c r="P264" s="152">
        <v>12</v>
      </c>
      <c r="Q264" s="152">
        <v>12</v>
      </c>
      <c r="R264" s="152">
        <v>12</v>
      </c>
      <c r="AB264" s="152">
        <v>12</v>
      </c>
      <c r="AC264" s="152">
        <v>12</v>
      </c>
      <c r="AD264" s="152">
        <v>12</v>
      </c>
      <c r="AE264" s="152">
        <v>12</v>
      </c>
      <c r="AF264" s="152">
        <v>12</v>
      </c>
      <c r="AG264" s="152">
        <v>12</v>
      </c>
      <c r="AH264" s="152">
        <v>12</v>
      </c>
      <c r="AI264" s="152">
        <v>12</v>
      </c>
      <c r="AJ264" s="152">
        <v>12</v>
      </c>
      <c r="AK264" s="152">
        <v>12</v>
      </c>
      <c r="AL264" s="152">
        <v>12</v>
      </c>
      <c r="AM264" s="152">
        <v>12</v>
      </c>
      <c r="AW264" s="152">
        <v>12</v>
      </c>
      <c r="AX264" s="152">
        <v>12</v>
      </c>
      <c r="AY264" s="152">
        <v>12</v>
      </c>
      <c r="AZ264" s="152">
        <v>12</v>
      </c>
      <c r="BA264" s="152">
        <v>12</v>
      </c>
      <c r="BB264" s="152">
        <v>12</v>
      </c>
      <c r="BC264" s="152">
        <v>12</v>
      </c>
      <c r="BD264" s="152">
        <v>12</v>
      </c>
      <c r="BE264" s="152">
        <v>12</v>
      </c>
      <c r="BF264" s="152">
        <v>12</v>
      </c>
      <c r="BG264" s="152">
        <v>12</v>
      </c>
      <c r="BH264" s="152">
        <v>12</v>
      </c>
    </row>
    <row r="265" spans="2:67" ht="18" customHeight="1" x14ac:dyDescent="0.25">
      <c r="B265" s="113"/>
      <c r="C265" s="113"/>
      <c r="D265" s="113"/>
      <c r="E265" s="113"/>
    </row>
    <row r="266" spans="2:67" ht="18" customHeight="1" x14ac:dyDescent="0.25">
      <c r="B266" s="113"/>
      <c r="C266" s="113"/>
      <c r="D266" s="113" t="s">
        <v>48</v>
      </c>
      <c r="E266" s="113"/>
      <c r="G266" s="153">
        <f>SUM(G255,G259,G262,G264)</f>
        <v>31.180385879999999</v>
      </c>
      <c r="H266" s="153">
        <f t="shared" ref="H266:R266" si="806">SUM(H255,H259,H262,H264)</f>
        <v>31.156649040000001</v>
      </c>
      <c r="I266" s="153">
        <f t="shared" si="806"/>
        <v>31.27385464</v>
      </c>
      <c r="J266" s="153">
        <f t="shared" si="806"/>
        <v>31.33139096</v>
      </c>
      <c r="K266" s="153">
        <f t="shared" si="806"/>
        <v>31.342871640000002</v>
      </c>
      <c r="L266" s="153">
        <f t="shared" si="806"/>
        <v>31.409534279999999</v>
      </c>
      <c r="M266" s="153">
        <f t="shared" si="806"/>
        <v>31.801026520000001</v>
      </c>
      <c r="N266" s="153">
        <f t="shared" si="806"/>
        <v>31.884296760000002</v>
      </c>
      <c r="O266" s="153">
        <f t="shared" si="806"/>
        <v>31.932376520000002</v>
      </c>
      <c r="P266" s="153">
        <f t="shared" si="806"/>
        <v>31.939785000000001</v>
      </c>
      <c r="Q266" s="153">
        <f t="shared" si="806"/>
        <v>32.09634192</v>
      </c>
      <c r="R266" s="153">
        <f t="shared" si="806"/>
        <v>32.073410080000002</v>
      </c>
      <c r="AB266" s="153">
        <f>SUM(AB255,AB259,AB262,AB264)</f>
        <v>32.713428839999999</v>
      </c>
      <c r="AC266" s="153">
        <f t="shared" ref="AC266:AM266" si="807">SUM(AC255,AC259,AC262,AC264)</f>
        <v>32.810057440000001</v>
      </c>
      <c r="AD266" s="153">
        <f t="shared" si="807"/>
        <v>32.775997160000003</v>
      </c>
      <c r="AE266" s="153">
        <f t="shared" si="807"/>
        <v>32.890799999999999</v>
      </c>
      <c r="AF266" s="153">
        <f t="shared" si="807"/>
        <v>32.931020000000004</v>
      </c>
      <c r="AG266" s="153">
        <f t="shared" si="807"/>
        <v>32.968339999999998</v>
      </c>
      <c r="AH266" s="153">
        <f t="shared" si="807"/>
        <v>33.414200000000008</v>
      </c>
      <c r="AI266" s="153">
        <f t="shared" si="807"/>
        <v>33.457980000000006</v>
      </c>
      <c r="AJ266" s="153">
        <f t="shared" si="807"/>
        <v>33.502139999999997</v>
      </c>
      <c r="AK266" s="153">
        <f t="shared" si="807"/>
        <v>33.550080000000008</v>
      </c>
      <c r="AL266" s="153">
        <f t="shared" si="807"/>
        <v>33.597800000000007</v>
      </c>
      <c r="AM266" s="153">
        <f t="shared" si="807"/>
        <v>33.64076</v>
      </c>
      <c r="AW266" s="153">
        <f>SUM(AW255,AW259,AW262,AW264)</f>
        <v>34.306460000000001</v>
      </c>
      <c r="AX266" s="153">
        <f t="shared" ref="AX266:BH266" si="808">SUM(AX255,AX259,AX262,AX264)</f>
        <v>34.354579999999999</v>
      </c>
      <c r="AY266" s="153">
        <f t="shared" si="808"/>
        <v>34.396799999999999</v>
      </c>
      <c r="AZ266" s="153">
        <f t="shared" si="808"/>
        <v>34.444919999999996</v>
      </c>
      <c r="BA266" s="153">
        <f t="shared" si="808"/>
        <v>34.495840000000001</v>
      </c>
      <c r="BB266" s="153">
        <f t="shared" si="808"/>
        <v>34.546460000000003</v>
      </c>
      <c r="BC266" s="153">
        <f t="shared" si="808"/>
        <v>35.017851000000007</v>
      </c>
      <c r="BD266" s="153">
        <f t="shared" si="808"/>
        <v>35.072951000000003</v>
      </c>
      <c r="BE266" s="153">
        <f t="shared" si="808"/>
        <v>35.130591000000003</v>
      </c>
      <c r="BF266" s="153">
        <f t="shared" si="808"/>
        <v>35.189911000000002</v>
      </c>
      <c r="BG266" s="153">
        <f t="shared" si="808"/>
        <v>35.256771000000001</v>
      </c>
      <c r="BH266" s="153">
        <f t="shared" si="808"/>
        <v>35.316091</v>
      </c>
    </row>
    <row r="267" spans="2:67" ht="18" customHeight="1" x14ac:dyDescent="0.25">
      <c r="B267" s="113"/>
      <c r="C267" s="113"/>
      <c r="D267" s="113" t="s">
        <v>49</v>
      </c>
      <c r="E267" s="113"/>
      <c r="G267" s="153">
        <f>G253*G266</f>
        <v>1247.2154352</v>
      </c>
      <c r="H267" s="153">
        <f t="shared" ref="H267:R267" si="809">H253*H266</f>
        <v>1246.2659616000001</v>
      </c>
      <c r="I267" s="153">
        <f t="shared" si="809"/>
        <v>1250.9541856000001</v>
      </c>
      <c r="J267" s="153">
        <f t="shared" si="809"/>
        <v>1253.2556384</v>
      </c>
      <c r="K267" s="153">
        <f t="shared" si="809"/>
        <v>1253.7148656000002</v>
      </c>
      <c r="L267" s="153">
        <f t="shared" si="809"/>
        <v>1256.3813711999999</v>
      </c>
      <c r="M267" s="153">
        <f t="shared" si="809"/>
        <v>1272.0410608</v>
      </c>
      <c r="N267" s="153">
        <f t="shared" si="809"/>
        <v>1275.3718704</v>
      </c>
      <c r="O267" s="153">
        <f t="shared" si="809"/>
        <v>1277.2950608000001</v>
      </c>
      <c r="P267" s="153">
        <f t="shared" si="809"/>
        <v>1277.5914</v>
      </c>
      <c r="Q267" s="153">
        <f t="shared" si="809"/>
        <v>1283.8536767999999</v>
      </c>
      <c r="R267" s="153">
        <f t="shared" si="809"/>
        <v>1282.9364032000001</v>
      </c>
      <c r="T267" s="156"/>
      <c r="U267" s="156"/>
      <c r="V267" s="156"/>
      <c r="W267" s="156"/>
      <c r="X267" s="156"/>
      <c r="Y267" s="156"/>
      <c r="AB267" s="153">
        <f>AB253*AB266</f>
        <v>1635.6714419999998</v>
      </c>
      <c r="AC267" s="153">
        <f t="shared" ref="AC267:AM267" si="810">AC253*AC266</f>
        <v>1640.502872</v>
      </c>
      <c r="AD267" s="153">
        <f t="shared" si="810"/>
        <v>1638.7998580000001</v>
      </c>
      <c r="AE267" s="153">
        <f t="shared" si="810"/>
        <v>1644.54</v>
      </c>
      <c r="AF267" s="153">
        <f t="shared" si="810"/>
        <v>1646.5510000000002</v>
      </c>
      <c r="AG267" s="153">
        <f t="shared" si="810"/>
        <v>1648.4169999999999</v>
      </c>
      <c r="AH267" s="153">
        <f t="shared" si="810"/>
        <v>1670.7100000000005</v>
      </c>
      <c r="AI267" s="153">
        <f t="shared" si="810"/>
        <v>1672.8990000000003</v>
      </c>
      <c r="AJ267" s="153">
        <f t="shared" si="810"/>
        <v>1675.107</v>
      </c>
      <c r="AK267" s="153">
        <f t="shared" si="810"/>
        <v>1677.5040000000004</v>
      </c>
      <c r="AL267" s="153">
        <f t="shared" si="810"/>
        <v>1679.8900000000003</v>
      </c>
      <c r="AM267" s="153">
        <f t="shared" si="810"/>
        <v>1682.038</v>
      </c>
      <c r="AO267" s="156"/>
      <c r="AP267" s="156"/>
      <c r="AQ267" s="156"/>
      <c r="AR267" s="156"/>
      <c r="AS267" s="156"/>
      <c r="AT267" s="156"/>
      <c r="AW267" s="153">
        <f>AW253*AW266</f>
        <v>2058.3876</v>
      </c>
      <c r="AX267" s="153">
        <f t="shared" ref="AX267:BH267" si="811">AX253*AX266</f>
        <v>2061.2748000000001</v>
      </c>
      <c r="AY267" s="153">
        <f t="shared" si="811"/>
        <v>2063.808</v>
      </c>
      <c r="AZ267" s="153">
        <f t="shared" si="811"/>
        <v>2066.6951999999997</v>
      </c>
      <c r="BA267" s="153">
        <f t="shared" si="811"/>
        <v>2069.7503999999999</v>
      </c>
      <c r="BB267" s="153">
        <f t="shared" si="811"/>
        <v>2072.7876000000001</v>
      </c>
      <c r="BC267" s="153">
        <f t="shared" si="811"/>
        <v>2101.0710600000002</v>
      </c>
      <c r="BD267" s="153">
        <f t="shared" si="811"/>
        <v>2104.3770600000003</v>
      </c>
      <c r="BE267" s="153">
        <f t="shared" si="811"/>
        <v>2107.8354600000002</v>
      </c>
      <c r="BF267" s="153">
        <f t="shared" si="811"/>
        <v>2111.3946599999999</v>
      </c>
      <c r="BG267" s="153">
        <f t="shared" si="811"/>
        <v>2115.4062600000002</v>
      </c>
      <c r="BH267" s="153">
        <f t="shared" si="811"/>
        <v>2118.9654599999999</v>
      </c>
      <c r="BJ267" s="156"/>
      <c r="BK267" s="156"/>
      <c r="BL267" s="156"/>
      <c r="BM267" s="156"/>
      <c r="BN267" s="156"/>
      <c r="BO267" s="156"/>
    </row>
    <row r="268" spans="2:67" ht="18" customHeight="1" x14ac:dyDescent="0.25">
      <c r="B268" s="113"/>
      <c r="C268" s="113"/>
      <c r="D268" s="113"/>
      <c r="E268" s="113"/>
    </row>
    <row r="269" spans="2:67" ht="18" customHeight="1" x14ac:dyDescent="0.25">
      <c r="B269" s="113"/>
      <c r="C269" s="113" t="s">
        <v>81</v>
      </c>
      <c r="D269" s="113"/>
      <c r="E269" s="113"/>
    </row>
    <row r="270" spans="2:67" ht="18" customHeight="1" x14ac:dyDescent="0.25">
      <c r="B270" s="113"/>
      <c r="C270" s="113"/>
      <c r="D270" s="113" t="s">
        <v>41</v>
      </c>
      <c r="E270" s="113"/>
      <c r="G270" s="119">
        <v>4</v>
      </c>
      <c r="H270" s="119">
        <v>4</v>
      </c>
      <c r="I270" s="119">
        <v>4</v>
      </c>
      <c r="J270" s="119">
        <v>4</v>
      </c>
      <c r="K270" s="119">
        <v>4</v>
      </c>
      <c r="L270" s="119">
        <v>4</v>
      </c>
      <c r="M270" s="119">
        <v>4</v>
      </c>
      <c r="N270" s="119">
        <v>4</v>
      </c>
      <c r="O270" s="119">
        <v>4</v>
      </c>
      <c r="P270" s="119">
        <v>4</v>
      </c>
      <c r="Q270" s="119">
        <v>4</v>
      </c>
      <c r="R270" s="119">
        <v>4</v>
      </c>
      <c r="AB270" s="119">
        <v>5</v>
      </c>
      <c r="AC270" s="119">
        <v>5</v>
      </c>
      <c r="AD270" s="119">
        <v>5</v>
      </c>
      <c r="AE270" s="119">
        <v>5</v>
      </c>
      <c r="AF270" s="119">
        <v>5</v>
      </c>
      <c r="AG270" s="119">
        <v>5</v>
      </c>
      <c r="AH270" s="119">
        <v>5</v>
      </c>
      <c r="AI270" s="119">
        <v>5</v>
      </c>
      <c r="AJ270" s="119">
        <v>5</v>
      </c>
      <c r="AK270" s="119">
        <v>5</v>
      </c>
      <c r="AL270" s="119">
        <v>5</v>
      </c>
      <c r="AM270" s="119">
        <v>5</v>
      </c>
      <c r="AW270" s="119">
        <v>6</v>
      </c>
      <c r="AX270" s="119">
        <v>6</v>
      </c>
      <c r="AY270" s="119">
        <v>6</v>
      </c>
      <c r="AZ270" s="119">
        <v>6</v>
      </c>
      <c r="BA270" s="119">
        <v>6</v>
      </c>
      <c r="BB270" s="119">
        <v>6</v>
      </c>
      <c r="BC270" s="119">
        <v>6</v>
      </c>
      <c r="BD270" s="119">
        <v>6</v>
      </c>
      <c r="BE270" s="119">
        <v>6</v>
      </c>
      <c r="BF270" s="119">
        <v>6</v>
      </c>
      <c r="BG270" s="119">
        <v>6</v>
      </c>
      <c r="BH270" s="119">
        <v>6</v>
      </c>
    </row>
    <row r="271" spans="2:67" ht="18" customHeight="1" x14ac:dyDescent="0.25">
      <c r="B271" s="113"/>
      <c r="C271" s="113"/>
      <c r="D271" s="113"/>
      <c r="E271" s="113"/>
    </row>
    <row r="272" spans="2:67" ht="18" customHeight="1" x14ac:dyDescent="0.25">
      <c r="B272" s="113"/>
      <c r="C272" s="113"/>
      <c r="D272" s="113" t="s">
        <v>43</v>
      </c>
      <c r="E272" s="113"/>
      <c r="G272" s="152">
        <v>12.5</v>
      </c>
      <c r="H272" s="153">
        <f>G272*(1+H273)</f>
        <v>12.5</v>
      </c>
      <c r="I272" s="153">
        <f t="shared" ref="I272" si="812">H272*(1+I273)</f>
        <v>12.5</v>
      </c>
      <c r="J272" s="153">
        <f t="shared" ref="J272" si="813">I272*(1+J273)</f>
        <v>12.5</v>
      </c>
      <c r="K272" s="153">
        <f t="shared" ref="K272" si="814">J272*(1+K273)</f>
        <v>12.5</v>
      </c>
      <c r="L272" s="153">
        <f t="shared" ref="L272" si="815">K272*(1+L273)</f>
        <v>12.5</v>
      </c>
      <c r="M272" s="153">
        <f t="shared" ref="M272" si="816">L272*(1+M273)</f>
        <v>12.875</v>
      </c>
      <c r="N272" s="153">
        <f t="shared" ref="N272" si="817">M272*(1+N273)</f>
        <v>12.875</v>
      </c>
      <c r="O272" s="153">
        <f t="shared" ref="O272" si="818">N272*(1+O273)</f>
        <v>12.875</v>
      </c>
      <c r="P272" s="153">
        <f t="shared" ref="P272" si="819">O272*(1+P273)</f>
        <v>12.875</v>
      </c>
      <c r="Q272" s="153">
        <f t="shared" ref="Q272" si="820">P272*(1+Q273)</f>
        <v>12.875</v>
      </c>
      <c r="R272" s="153">
        <f t="shared" ref="R272" si="821">Q272*(1+R273)</f>
        <v>12.875</v>
      </c>
      <c r="AB272" s="154">
        <f>R272*(1+AB273)</f>
        <v>12.875</v>
      </c>
      <c r="AC272" s="153">
        <f>AB272*(1+AC273)</f>
        <v>12.875</v>
      </c>
      <c r="AD272" s="153">
        <f t="shared" ref="AD272" si="822">AC272*(1+AD273)</f>
        <v>12.875</v>
      </c>
      <c r="AE272" s="153">
        <f t="shared" ref="AE272" si="823">AD272*(1+AE273)</f>
        <v>12.875</v>
      </c>
      <c r="AF272" s="153">
        <f t="shared" ref="AF272" si="824">AE272*(1+AF273)</f>
        <v>12.875</v>
      </c>
      <c r="AG272" s="153">
        <f t="shared" ref="AG272" si="825">AF272*(1+AG273)</f>
        <v>12.875</v>
      </c>
      <c r="AH272" s="153">
        <f t="shared" ref="AH272" si="826">AG272*(1+AH273)</f>
        <v>13.26125</v>
      </c>
      <c r="AI272" s="153">
        <f t="shared" ref="AI272" si="827">AH272*(1+AI273)</f>
        <v>13.26125</v>
      </c>
      <c r="AJ272" s="153">
        <f t="shared" ref="AJ272" si="828">AI272*(1+AJ273)</f>
        <v>13.26125</v>
      </c>
      <c r="AK272" s="153">
        <f t="shared" ref="AK272" si="829">AJ272*(1+AK273)</f>
        <v>13.26125</v>
      </c>
      <c r="AL272" s="153">
        <f t="shared" ref="AL272" si="830">AK272*(1+AL273)</f>
        <v>13.26125</v>
      </c>
      <c r="AM272" s="153">
        <f t="shared" ref="AM272" si="831">AL272*(1+AM273)</f>
        <v>13.26125</v>
      </c>
      <c r="AW272" s="154">
        <f>AM272*(1+AW273)</f>
        <v>13.26125</v>
      </c>
      <c r="AX272" s="153">
        <f>AW272*(1+AX273)</f>
        <v>13.26125</v>
      </c>
      <c r="AY272" s="153">
        <f t="shared" ref="AY272" si="832">AX272*(1+AY273)</f>
        <v>13.26125</v>
      </c>
      <c r="AZ272" s="153">
        <f t="shared" ref="AZ272" si="833">AY272*(1+AZ273)</f>
        <v>13.26125</v>
      </c>
      <c r="BA272" s="153">
        <f t="shared" ref="BA272" si="834">AZ272*(1+BA273)</f>
        <v>13.26125</v>
      </c>
      <c r="BB272" s="153">
        <f t="shared" ref="BB272" si="835">BA272*(1+BB273)</f>
        <v>13.26125</v>
      </c>
      <c r="BC272" s="153">
        <f t="shared" ref="BC272" si="836">BB272*(1+BC273)</f>
        <v>13.6590875</v>
      </c>
      <c r="BD272" s="153">
        <f t="shared" ref="BD272" si="837">BC272*(1+BD273)</f>
        <v>13.6590875</v>
      </c>
      <c r="BE272" s="153">
        <f t="shared" ref="BE272" si="838">BD272*(1+BE273)</f>
        <v>13.6590875</v>
      </c>
      <c r="BF272" s="153">
        <f t="shared" ref="BF272" si="839">BE272*(1+BF273)</f>
        <v>13.6590875</v>
      </c>
      <c r="BG272" s="153">
        <f t="shared" ref="BG272" si="840">BF272*(1+BG273)</f>
        <v>13.6590875</v>
      </c>
      <c r="BH272" s="153">
        <f t="shared" ref="BH272" si="841">BG272*(1+BH273)</f>
        <v>13.6590875</v>
      </c>
    </row>
    <row r="273" spans="2:67" ht="18" customHeight="1" x14ac:dyDescent="0.25">
      <c r="B273" s="113"/>
      <c r="C273" s="113"/>
      <c r="D273" s="113"/>
      <c r="E273" s="118" t="s">
        <v>6</v>
      </c>
      <c r="H273" s="133">
        <v>0</v>
      </c>
      <c r="I273" s="133">
        <v>0</v>
      </c>
      <c r="J273" s="133">
        <v>0</v>
      </c>
      <c r="K273" s="133">
        <v>0</v>
      </c>
      <c r="L273" s="133">
        <v>0</v>
      </c>
      <c r="M273" s="133">
        <v>0.03</v>
      </c>
      <c r="N273" s="133">
        <v>0</v>
      </c>
      <c r="O273" s="133">
        <v>0</v>
      </c>
      <c r="P273" s="133">
        <v>0</v>
      </c>
      <c r="Q273" s="133">
        <v>0</v>
      </c>
      <c r="R273" s="133">
        <v>0</v>
      </c>
      <c r="AB273" s="133">
        <v>0</v>
      </c>
      <c r="AC273" s="133">
        <v>0</v>
      </c>
      <c r="AD273" s="133">
        <v>0</v>
      </c>
      <c r="AE273" s="133">
        <v>0</v>
      </c>
      <c r="AF273" s="133">
        <v>0</v>
      </c>
      <c r="AG273" s="133">
        <v>0</v>
      </c>
      <c r="AH273" s="133">
        <v>0.03</v>
      </c>
      <c r="AI273" s="133">
        <v>0</v>
      </c>
      <c r="AJ273" s="133">
        <v>0</v>
      </c>
      <c r="AK273" s="133">
        <v>0</v>
      </c>
      <c r="AL273" s="133">
        <v>0</v>
      </c>
      <c r="AM273" s="133">
        <v>0</v>
      </c>
      <c r="AW273" s="133">
        <v>0</v>
      </c>
      <c r="AX273" s="133">
        <v>0</v>
      </c>
      <c r="AY273" s="133">
        <v>0</v>
      </c>
      <c r="AZ273" s="133">
        <v>0</v>
      </c>
      <c r="BA273" s="133">
        <v>0</v>
      </c>
      <c r="BB273" s="133">
        <v>0</v>
      </c>
      <c r="BC273" s="133">
        <v>0.03</v>
      </c>
      <c r="BD273" s="133">
        <v>0</v>
      </c>
      <c r="BE273" s="133">
        <v>0</v>
      </c>
      <c r="BF273" s="133">
        <v>0</v>
      </c>
      <c r="BG273" s="133">
        <v>0</v>
      </c>
      <c r="BH273" s="133">
        <v>0</v>
      </c>
    </row>
    <row r="274" spans="2:67" ht="18" customHeight="1" x14ac:dyDescent="0.25">
      <c r="B274" s="113"/>
      <c r="C274" s="113"/>
      <c r="D274" s="113"/>
      <c r="E274" s="113"/>
    </row>
    <row r="275" spans="2:67" ht="18" customHeight="1" x14ac:dyDescent="0.25">
      <c r="B275" s="113"/>
      <c r="C275" s="113"/>
      <c r="D275" s="113" t="s">
        <v>42</v>
      </c>
      <c r="E275" s="113"/>
      <c r="G275" s="155">
        <v>0.2</v>
      </c>
      <c r="H275" s="155">
        <v>0.2</v>
      </c>
      <c r="I275" s="155">
        <v>0.2</v>
      </c>
      <c r="J275" s="155">
        <v>0.2</v>
      </c>
      <c r="K275" s="155">
        <v>0.2</v>
      </c>
      <c r="L275" s="155">
        <v>0.2</v>
      </c>
      <c r="M275" s="155">
        <v>0.2</v>
      </c>
      <c r="N275" s="155">
        <v>0.2</v>
      </c>
      <c r="O275" s="155">
        <v>0.2</v>
      </c>
      <c r="P275" s="155">
        <v>0.2</v>
      </c>
      <c r="Q275" s="155">
        <v>0.2</v>
      </c>
      <c r="R275" s="155">
        <v>0.2</v>
      </c>
      <c r="AB275" s="155">
        <v>0.2</v>
      </c>
      <c r="AC275" s="155">
        <v>0.2</v>
      </c>
      <c r="AD275" s="155">
        <v>0.2</v>
      </c>
      <c r="AE275" s="155">
        <v>0.2</v>
      </c>
      <c r="AF275" s="155">
        <v>0.2</v>
      </c>
      <c r="AG275" s="155">
        <v>0.2</v>
      </c>
      <c r="AH275" s="155">
        <v>0.2</v>
      </c>
      <c r="AI275" s="155">
        <v>0.2</v>
      </c>
      <c r="AJ275" s="155">
        <v>0.2</v>
      </c>
      <c r="AK275" s="155">
        <v>0.2</v>
      </c>
      <c r="AL275" s="155">
        <v>0.2</v>
      </c>
      <c r="AM275" s="155">
        <v>0.2</v>
      </c>
      <c r="AW275" s="155">
        <v>0.2</v>
      </c>
      <c r="AX275" s="155">
        <v>0.2</v>
      </c>
      <c r="AY275" s="155">
        <v>0.2</v>
      </c>
      <c r="AZ275" s="155">
        <v>0.2</v>
      </c>
      <c r="BA275" s="155">
        <v>0.2</v>
      </c>
      <c r="BB275" s="155">
        <v>0.2</v>
      </c>
      <c r="BC275" s="155">
        <v>0.2</v>
      </c>
      <c r="BD275" s="155">
        <v>0.2</v>
      </c>
      <c r="BE275" s="155">
        <v>0.2</v>
      </c>
      <c r="BF275" s="155">
        <v>0.2</v>
      </c>
      <c r="BG275" s="155">
        <v>0.2</v>
      </c>
      <c r="BH275" s="155">
        <v>0.2</v>
      </c>
    </row>
    <row r="276" spans="2:67" ht="18" customHeight="1" x14ac:dyDescent="0.25">
      <c r="B276" s="113"/>
      <c r="C276" s="113"/>
      <c r="D276" s="113" t="s">
        <v>44</v>
      </c>
      <c r="E276" s="113"/>
      <c r="G276" s="153">
        <f>G272*G275</f>
        <v>2.5</v>
      </c>
      <c r="H276" s="153">
        <f t="shared" ref="H276:R276" si="842">H272*H275</f>
        <v>2.5</v>
      </c>
      <c r="I276" s="153">
        <f t="shared" si="842"/>
        <v>2.5</v>
      </c>
      <c r="J276" s="153">
        <f t="shared" si="842"/>
        <v>2.5</v>
      </c>
      <c r="K276" s="153">
        <f t="shared" si="842"/>
        <v>2.5</v>
      </c>
      <c r="L276" s="153">
        <f t="shared" si="842"/>
        <v>2.5</v>
      </c>
      <c r="M276" s="153">
        <f t="shared" si="842"/>
        <v>2.5750000000000002</v>
      </c>
      <c r="N276" s="153">
        <f t="shared" si="842"/>
        <v>2.5750000000000002</v>
      </c>
      <c r="O276" s="153">
        <f t="shared" si="842"/>
        <v>2.5750000000000002</v>
      </c>
      <c r="P276" s="153">
        <f t="shared" si="842"/>
        <v>2.5750000000000002</v>
      </c>
      <c r="Q276" s="153">
        <f t="shared" si="842"/>
        <v>2.5750000000000002</v>
      </c>
      <c r="R276" s="153">
        <f t="shared" si="842"/>
        <v>2.5750000000000002</v>
      </c>
      <c r="AB276" s="153">
        <f>AB272*AB275</f>
        <v>2.5750000000000002</v>
      </c>
      <c r="AC276" s="153">
        <f t="shared" ref="AC276:AM276" si="843">AC272*AC275</f>
        <v>2.5750000000000002</v>
      </c>
      <c r="AD276" s="153">
        <f t="shared" si="843"/>
        <v>2.5750000000000002</v>
      </c>
      <c r="AE276" s="153">
        <f t="shared" si="843"/>
        <v>2.5750000000000002</v>
      </c>
      <c r="AF276" s="153">
        <f t="shared" si="843"/>
        <v>2.5750000000000002</v>
      </c>
      <c r="AG276" s="153">
        <f t="shared" si="843"/>
        <v>2.5750000000000002</v>
      </c>
      <c r="AH276" s="153">
        <f t="shared" si="843"/>
        <v>2.6522500000000004</v>
      </c>
      <c r="AI276" s="153">
        <f t="shared" si="843"/>
        <v>2.6522500000000004</v>
      </c>
      <c r="AJ276" s="153">
        <f t="shared" si="843"/>
        <v>2.6522500000000004</v>
      </c>
      <c r="AK276" s="153">
        <f t="shared" si="843"/>
        <v>2.6522500000000004</v>
      </c>
      <c r="AL276" s="153">
        <f t="shared" si="843"/>
        <v>2.6522500000000004</v>
      </c>
      <c r="AM276" s="153">
        <f t="shared" si="843"/>
        <v>2.6522500000000004</v>
      </c>
      <c r="AW276" s="153">
        <f>AW272*AW275</f>
        <v>2.6522500000000004</v>
      </c>
      <c r="AX276" s="153">
        <f t="shared" ref="AX276:BH276" si="844">AX272*AX275</f>
        <v>2.6522500000000004</v>
      </c>
      <c r="AY276" s="153">
        <f t="shared" si="844"/>
        <v>2.6522500000000004</v>
      </c>
      <c r="AZ276" s="153">
        <f t="shared" si="844"/>
        <v>2.6522500000000004</v>
      </c>
      <c r="BA276" s="153">
        <f t="shared" si="844"/>
        <v>2.6522500000000004</v>
      </c>
      <c r="BB276" s="153">
        <f t="shared" si="844"/>
        <v>2.6522500000000004</v>
      </c>
      <c r="BC276" s="153">
        <f t="shared" si="844"/>
        <v>2.7318175</v>
      </c>
      <c r="BD276" s="153">
        <f t="shared" si="844"/>
        <v>2.7318175</v>
      </c>
      <c r="BE276" s="153">
        <f t="shared" si="844"/>
        <v>2.7318175</v>
      </c>
      <c r="BF276" s="153">
        <f t="shared" si="844"/>
        <v>2.7318175</v>
      </c>
      <c r="BG276" s="153">
        <f t="shared" si="844"/>
        <v>2.7318175</v>
      </c>
      <c r="BH276" s="153">
        <f t="shared" si="844"/>
        <v>2.7318175</v>
      </c>
    </row>
    <row r="277" spans="2:67" ht="18" customHeight="1" x14ac:dyDescent="0.25">
      <c r="B277" s="113"/>
      <c r="C277" s="113"/>
      <c r="D277" s="113"/>
      <c r="E277" s="113"/>
    </row>
    <row r="278" spans="2:67" ht="18" customHeight="1" x14ac:dyDescent="0.25">
      <c r="B278" s="113"/>
      <c r="C278" s="113"/>
      <c r="D278" s="113" t="s">
        <v>45</v>
      </c>
      <c r="E278" s="113"/>
      <c r="G278" s="155">
        <v>0.3</v>
      </c>
      <c r="H278" s="155">
        <v>0.3</v>
      </c>
      <c r="I278" s="155">
        <v>0.3</v>
      </c>
      <c r="J278" s="155">
        <v>0.3</v>
      </c>
      <c r="K278" s="155">
        <v>0.3</v>
      </c>
      <c r="L278" s="155">
        <v>0.3</v>
      </c>
      <c r="M278" s="155">
        <v>0.3</v>
      </c>
      <c r="N278" s="155">
        <v>0.3</v>
      </c>
      <c r="O278" s="155">
        <v>0.3</v>
      </c>
      <c r="P278" s="155">
        <v>0.3</v>
      </c>
      <c r="Q278" s="155">
        <v>0.3</v>
      </c>
      <c r="R278" s="155">
        <v>0.3</v>
      </c>
      <c r="AB278" s="155">
        <v>0.3</v>
      </c>
      <c r="AC278" s="155">
        <v>0.3</v>
      </c>
      <c r="AD278" s="155">
        <v>0.3</v>
      </c>
      <c r="AE278" s="155">
        <v>0.3</v>
      </c>
      <c r="AF278" s="155">
        <v>0.3</v>
      </c>
      <c r="AG278" s="155">
        <v>0.3</v>
      </c>
      <c r="AH278" s="155">
        <v>0.3</v>
      </c>
      <c r="AI278" s="155">
        <v>0.3</v>
      </c>
      <c r="AJ278" s="155">
        <v>0.3</v>
      </c>
      <c r="AK278" s="155">
        <v>0.3</v>
      </c>
      <c r="AL278" s="155">
        <v>0.3</v>
      </c>
      <c r="AM278" s="155">
        <v>0.3</v>
      </c>
      <c r="AW278" s="155">
        <v>0.3</v>
      </c>
      <c r="AX278" s="155">
        <v>0.3</v>
      </c>
      <c r="AY278" s="155">
        <v>0.3</v>
      </c>
      <c r="AZ278" s="155">
        <v>0.3</v>
      </c>
      <c r="BA278" s="155">
        <v>0.3</v>
      </c>
      <c r="BB278" s="155">
        <v>0.3</v>
      </c>
      <c r="BC278" s="155">
        <v>0.3</v>
      </c>
      <c r="BD278" s="155">
        <v>0.3</v>
      </c>
      <c r="BE278" s="155">
        <v>0.3</v>
      </c>
      <c r="BF278" s="155">
        <v>0.3</v>
      </c>
      <c r="BG278" s="155">
        <v>0.3</v>
      </c>
      <c r="BH278" s="155">
        <v>0.3</v>
      </c>
    </row>
    <row r="279" spans="2:67" ht="18" customHeight="1" x14ac:dyDescent="0.25">
      <c r="B279" s="113"/>
      <c r="C279" s="113"/>
      <c r="D279" s="113" t="s">
        <v>46</v>
      </c>
      <c r="E279" s="113"/>
      <c r="G279" s="153">
        <f>G272*G278</f>
        <v>3.75</v>
      </c>
      <c r="H279" s="153">
        <f t="shared" ref="H279:R279" si="845">H272*H278</f>
        <v>3.75</v>
      </c>
      <c r="I279" s="153">
        <f t="shared" si="845"/>
        <v>3.75</v>
      </c>
      <c r="J279" s="153">
        <f t="shared" si="845"/>
        <v>3.75</v>
      </c>
      <c r="K279" s="153">
        <f t="shared" si="845"/>
        <v>3.75</v>
      </c>
      <c r="L279" s="153">
        <f t="shared" si="845"/>
        <v>3.75</v>
      </c>
      <c r="M279" s="153">
        <f t="shared" si="845"/>
        <v>3.8624999999999998</v>
      </c>
      <c r="N279" s="153">
        <f t="shared" si="845"/>
        <v>3.8624999999999998</v>
      </c>
      <c r="O279" s="153">
        <f t="shared" si="845"/>
        <v>3.8624999999999998</v>
      </c>
      <c r="P279" s="153">
        <f t="shared" si="845"/>
        <v>3.8624999999999998</v>
      </c>
      <c r="Q279" s="153">
        <f t="shared" si="845"/>
        <v>3.8624999999999998</v>
      </c>
      <c r="R279" s="153">
        <f t="shared" si="845"/>
        <v>3.8624999999999998</v>
      </c>
      <c r="AB279" s="153">
        <f>AB272*AB278</f>
        <v>3.8624999999999998</v>
      </c>
      <c r="AC279" s="153">
        <f t="shared" ref="AC279:AM279" si="846">AC272*AC278</f>
        <v>3.8624999999999998</v>
      </c>
      <c r="AD279" s="153">
        <f t="shared" si="846"/>
        <v>3.8624999999999998</v>
      </c>
      <c r="AE279" s="153">
        <f t="shared" si="846"/>
        <v>3.8624999999999998</v>
      </c>
      <c r="AF279" s="153">
        <f t="shared" si="846"/>
        <v>3.8624999999999998</v>
      </c>
      <c r="AG279" s="153">
        <f t="shared" si="846"/>
        <v>3.8624999999999998</v>
      </c>
      <c r="AH279" s="153">
        <f t="shared" si="846"/>
        <v>3.9783749999999998</v>
      </c>
      <c r="AI279" s="153">
        <f t="shared" si="846"/>
        <v>3.9783749999999998</v>
      </c>
      <c r="AJ279" s="153">
        <f t="shared" si="846"/>
        <v>3.9783749999999998</v>
      </c>
      <c r="AK279" s="153">
        <f t="shared" si="846"/>
        <v>3.9783749999999998</v>
      </c>
      <c r="AL279" s="153">
        <f t="shared" si="846"/>
        <v>3.9783749999999998</v>
      </c>
      <c r="AM279" s="153">
        <f t="shared" si="846"/>
        <v>3.9783749999999998</v>
      </c>
      <c r="AW279" s="153">
        <f>AW272*AW278</f>
        <v>3.9783749999999998</v>
      </c>
      <c r="AX279" s="153">
        <f t="shared" ref="AX279:BH279" si="847">AX272*AX278</f>
        <v>3.9783749999999998</v>
      </c>
      <c r="AY279" s="153">
        <f t="shared" si="847"/>
        <v>3.9783749999999998</v>
      </c>
      <c r="AZ279" s="153">
        <f t="shared" si="847"/>
        <v>3.9783749999999998</v>
      </c>
      <c r="BA279" s="153">
        <f t="shared" si="847"/>
        <v>3.9783749999999998</v>
      </c>
      <c r="BB279" s="153">
        <f t="shared" si="847"/>
        <v>3.9783749999999998</v>
      </c>
      <c r="BC279" s="153">
        <f t="shared" si="847"/>
        <v>4.09772625</v>
      </c>
      <c r="BD279" s="153">
        <f t="shared" si="847"/>
        <v>4.09772625</v>
      </c>
      <c r="BE279" s="153">
        <f t="shared" si="847"/>
        <v>4.09772625</v>
      </c>
      <c r="BF279" s="153">
        <f t="shared" si="847"/>
        <v>4.09772625</v>
      </c>
      <c r="BG279" s="153">
        <f t="shared" si="847"/>
        <v>4.09772625</v>
      </c>
      <c r="BH279" s="153">
        <f t="shared" si="847"/>
        <v>4.09772625</v>
      </c>
    </row>
    <row r="280" spans="2:67" ht="18" customHeight="1" x14ac:dyDescent="0.25">
      <c r="B280" s="113"/>
      <c r="C280" s="113"/>
      <c r="D280" s="113"/>
      <c r="E280" s="113"/>
    </row>
    <row r="281" spans="2:67" ht="18" customHeight="1" x14ac:dyDescent="0.25">
      <c r="B281" s="113"/>
      <c r="C281" s="113"/>
      <c r="D281" s="113" t="s">
        <v>47</v>
      </c>
      <c r="E281" s="113"/>
      <c r="G281" s="152">
        <v>2</v>
      </c>
      <c r="H281" s="152">
        <v>2</v>
      </c>
      <c r="I281" s="152">
        <v>2</v>
      </c>
      <c r="J281" s="152">
        <v>2</v>
      </c>
      <c r="K281" s="152">
        <v>2</v>
      </c>
      <c r="L281" s="152">
        <v>2</v>
      </c>
      <c r="M281" s="152">
        <v>2</v>
      </c>
      <c r="N281" s="152">
        <v>2</v>
      </c>
      <c r="O281" s="152">
        <v>2</v>
      </c>
      <c r="P281" s="152">
        <v>2</v>
      </c>
      <c r="Q281" s="152">
        <v>2</v>
      </c>
      <c r="R281" s="152">
        <v>2</v>
      </c>
      <c r="AB281" s="152">
        <v>2</v>
      </c>
      <c r="AC281" s="152">
        <v>2</v>
      </c>
      <c r="AD281" s="152">
        <v>2</v>
      </c>
      <c r="AE281" s="152">
        <v>2</v>
      </c>
      <c r="AF281" s="152">
        <v>2</v>
      </c>
      <c r="AG281" s="152">
        <v>2</v>
      </c>
      <c r="AH281" s="152">
        <v>2</v>
      </c>
      <c r="AI281" s="152">
        <v>2</v>
      </c>
      <c r="AJ281" s="152">
        <v>2</v>
      </c>
      <c r="AK281" s="152">
        <v>2</v>
      </c>
      <c r="AL281" s="152">
        <v>2</v>
      </c>
      <c r="AM281" s="152">
        <v>2</v>
      </c>
      <c r="AW281" s="152">
        <v>2</v>
      </c>
      <c r="AX281" s="152">
        <v>2</v>
      </c>
      <c r="AY281" s="152">
        <v>2</v>
      </c>
      <c r="AZ281" s="152">
        <v>2</v>
      </c>
      <c r="BA281" s="152">
        <v>2</v>
      </c>
      <c r="BB281" s="152">
        <v>2</v>
      </c>
      <c r="BC281" s="152">
        <v>2</v>
      </c>
      <c r="BD281" s="152">
        <v>2</v>
      </c>
      <c r="BE281" s="152">
        <v>2</v>
      </c>
      <c r="BF281" s="152">
        <v>2</v>
      </c>
      <c r="BG281" s="152">
        <v>2</v>
      </c>
      <c r="BH281" s="152">
        <v>2</v>
      </c>
    </row>
    <row r="282" spans="2:67" ht="18" customHeight="1" x14ac:dyDescent="0.25">
      <c r="B282" s="113"/>
      <c r="C282" s="113"/>
      <c r="D282" s="113"/>
      <c r="E282" s="113"/>
    </row>
    <row r="283" spans="2:67" ht="18" customHeight="1" x14ac:dyDescent="0.25">
      <c r="B283" s="113"/>
      <c r="C283" s="113"/>
      <c r="D283" s="113" t="s">
        <v>48</v>
      </c>
      <c r="E283" s="113"/>
      <c r="G283" s="153">
        <f>SUM(G272,G276,G279,G281)</f>
        <v>20.75</v>
      </c>
      <c r="H283" s="153">
        <f t="shared" ref="H283:R283" si="848">SUM(H272,H276,H279,H281)</f>
        <v>20.75</v>
      </c>
      <c r="I283" s="153">
        <f t="shared" si="848"/>
        <v>20.75</v>
      </c>
      <c r="J283" s="153">
        <f t="shared" si="848"/>
        <v>20.75</v>
      </c>
      <c r="K283" s="153">
        <f t="shared" si="848"/>
        <v>20.75</v>
      </c>
      <c r="L283" s="153">
        <f t="shared" si="848"/>
        <v>20.75</v>
      </c>
      <c r="M283" s="153">
        <f t="shared" si="848"/>
        <v>21.3125</v>
      </c>
      <c r="N283" s="153">
        <f t="shared" si="848"/>
        <v>21.3125</v>
      </c>
      <c r="O283" s="153">
        <f t="shared" si="848"/>
        <v>21.3125</v>
      </c>
      <c r="P283" s="153">
        <f t="shared" si="848"/>
        <v>21.3125</v>
      </c>
      <c r="Q283" s="153">
        <f t="shared" si="848"/>
        <v>21.3125</v>
      </c>
      <c r="R283" s="153">
        <f t="shared" si="848"/>
        <v>21.3125</v>
      </c>
      <c r="AB283" s="153">
        <f>SUM(AB272,AB276,AB279,AB281)</f>
        <v>21.3125</v>
      </c>
      <c r="AC283" s="153">
        <f t="shared" ref="AC283:AM283" si="849">SUM(AC272,AC276,AC279,AC281)</f>
        <v>21.3125</v>
      </c>
      <c r="AD283" s="153">
        <f t="shared" si="849"/>
        <v>21.3125</v>
      </c>
      <c r="AE283" s="153">
        <f t="shared" si="849"/>
        <v>21.3125</v>
      </c>
      <c r="AF283" s="153">
        <f t="shared" si="849"/>
        <v>21.3125</v>
      </c>
      <c r="AG283" s="153">
        <f t="shared" si="849"/>
        <v>21.3125</v>
      </c>
      <c r="AH283" s="153">
        <f t="shared" si="849"/>
        <v>21.891874999999999</v>
      </c>
      <c r="AI283" s="153">
        <f t="shared" si="849"/>
        <v>21.891874999999999</v>
      </c>
      <c r="AJ283" s="153">
        <f t="shared" si="849"/>
        <v>21.891874999999999</v>
      </c>
      <c r="AK283" s="153">
        <f t="shared" si="849"/>
        <v>21.891874999999999</v>
      </c>
      <c r="AL283" s="153">
        <f t="shared" si="849"/>
        <v>21.891874999999999</v>
      </c>
      <c r="AM283" s="153">
        <f t="shared" si="849"/>
        <v>21.891874999999999</v>
      </c>
      <c r="AW283" s="153">
        <f>SUM(AW272,AW276,AW279,AW281)</f>
        <v>21.891874999999999</v>
      </c>
      <c r="AX283" s="153">
        <f t="shared" ref="AX283:BH283" si="850">SUM(AX272,AX276,AX279,AX281)</f>
        <v>21.891874999999999</v>
      </c>
      <c r="AY283" s="153">
        <f t="shared" si="850"/>
        <v>21.891874999999999</v>
      </c>
      <c r="AZ283" s="153">
        <f t="shared" si="850"/>
        <v>21.891874999999999</v>
      </c>
      <c r="BA283" s="153">
        <f t="shared" si="850"/>
        <v>21.891874999999999</v>
      </c>
      <c r="BB283" s="153">
        <f t="shared" si="850"/>
        <v>21.891874999999999</v>
      </c>
      <c r="BC283" s="153">
        <f t="shared" si="850"/>
        <v>22.488631250000001</v>
      </c>
      <c r="BD283" s="153">
        <f t="shared" si="850"/>
        <v>22.488631250000001</v>
      </c>
      <c r="BE283" s="153">
        <f t="shared" si="850"/>
        <v>22.488631250000001</v>
      </c>
      <c r="BF283" s="153">
        <f t="shared" si="850"/>
        <v>22.488631250000001</v>
      </c>
      <c r="BG283" s="153">
        <f t="shared" si="850"/>
        <v>22.488631250000001</v>
      </c>
      <c r="BH283" s="153">
        <f t="shared" si="850"/>
        <v>22.488631250000001</v>
      </c>
    </row>
    <row r="284" spans="2:67" ht="18" customHeight="1" x14ac:dyDescent="0.25">
      <c r="B284" s="113"/>
      <c r="C284" s="113"/>
      <c r="D284" s="113" t="s">
        <v>49</v>
      </c>
      <c r="E284" s="113"/>
      <c r="G284" s="153">
        <f>G270*G283</f>
        <v>83</v>
      </c>
      <c r="H284" s="153">
        <f t="shared" ref="H284:R284" si="851">H270*H283</f>
        <v>83</v>
      </c>
      <c r="I284" s="153">
        <f t="shared" si="851"/>
        <v>83</v>
      </c>
      <c r="J284" s="153">
        <f t="shared" si="851"/>
        <v>83</v>
      </c>
      <c r="K284" s="153">
        <f t="shared" si="851"/>
        <v>83</v>
      </c>
      <c r="L284" s="153">
        <f t="shared" si="851"/>
        <v>83</v>
      </c>
      <c r="M284" s="153">
        <f t="shared" si="851"/>
        <v>85.25</v>
      </c>
      <c r="N284" s="153">
        <f t="shared" si="851"/>
        <v>85.25</v>
      </c>
      <c r="O284" s="153">
        <f t="shared" si="851"/>
        <v>85.25</v>
      </c>
      <c r="P284" s="153">
        <f t="shared" si="851"/>
        <v>85.25</v>
      </c>
      <c r="Q284" s="153">
        <f t="shared" si="851"/>
        <v>85.25</v>
      </c>
      <c r="R284" s="153">
        <f t="shared" si="851"/>
        <v>85.25</v>
      </c>
      <c r="T284" s="156"/>
      <c r="U284" s="156"/>
      <c r="V284" s="156"/>
      <c r="W284" s="156"/>
      <c r="X284" s="156"/>
      <c r="Y284" s="156"/>
      <c r="AB284" s="153">
        <f>AB270*AB283</f>
        <v>106.5625</v>
      </c>
      <c r="AC284" s="153">
        <f t="shared" ref="AC284:AM284" si="852">AC270*AC283</f>
        <v>106.5625</v>
      </c>
      <c r="AD284" s="153">
        <f t="shared" si="852"/>
        <v>106.5625</v>
      </c>
      <c r="AE284" s="153">
        <f t="shared" si="852"/>
        <v>106.5625</v>
      </c>
      <c r="AF284" s="153">
        <f t="shared" si="852"/>
        <v>106.5625</v>
      </c>
      <c r="AG284" s="153">
        <f t="shared" si="852"/>
        <v>106.5625</v>
      </c>
      <c r="AH284" s="153">
        <f t="shared" si="852"/>
        <v>109.45937499999999</v>
      </c>
      <c r="AI284" s="153">
        <f t="shared" si="852"/>
        <v>109.45937499999999</v>
      </c>
      <c r="AJ284" s="153">
        <f t="shared" si="852"/>
        <v>109.45937499999999</v>
      </c>
      <c r="AK284" s="153">
        <f t="shared" si="852"/>
        <v>109.45937499999999</v>
      </c>
      <c r="AL284" s="153">
        <f t="shared" si="852"/>
        <v>109.45937499999999</v>
      </c>
      <c r="AM284" s="153">
        <f t="shared" si="852"/>
        <v>109.45937499999999</v>
      </c>
      <c r="AO284" s="156"/>
      <c r="AP284" s="156"/>
      <c r="AQ284" s="156"/>
      <c r="AR284" s="156"/>
      <c r="AS284" s="156"/>
      <c r="AT284" s="156"/>
      <c r="AW284" s="153">
        <f>AW270*AW283</f>
        <v>131.35124999999999</v>
      </c>
      <c r="AX284" s="153">
        <f t="shared" ref="AX284:BH284" si="853">AX270*AX283</f>
        <v>131.35124999999999</v>
      </c>
      <c r="AY284" s="153">
        <f t="shared" si="853"/>
        <v>131.35124999999999</v>
      </c>
      <c r="AZ284" s="153">
        <f t="shared" si="853"/>
        <v>131.35124999999999</v>
      </c>
      <c r="BA284" s="153">
        <f t="shared" si="853"/>
        <v>131.35124999999999</v>
      </c>
      <c r="BB284" s="153">
        <f t="shared" si="853"/>
        <v>131.35124999999999</v>
      </c>
      <c r="BC284" s="153">
        <f t="shared" si="853"/>
        <v>134.93178750000001</v>
      </c>
      <c r="BD284" s="153">
        <f t="shared" si="853"/>
        <v>134.93178750000001</v>
      </c>
      <c r="BE284" s="153">
        <f t="shared" si="853"/>
        <v>134.93178750000001</v>
      </c>
      <c r="BF284" s="153">
        <f t="shared" si="853"/>
        <v>134.93178750000001</v>
      </c>
      <c r="BG284" s="153">
        <f t="shared" si="853"/>
        <v>134.93178750000001</v>
      </c>
      <c r="BH284" s="153">
        <f t="shared" si="853"/>
        <v>134.93178750000001</v>
      </c>
      <c r="BJ284" s="156"/>
      <c r="BK284" s="156"/>
      <c r="BL284" s="156"/>
      <c r="BM284" s="156"/>
      <c r="BN284" s="156"/>
      <c r="BO284" s="156"/>
    </row>
    <row r="285" spans="2:67" ht="18" customHeight="1" x14ac:dyDescent="0.25">
      <c r="B285" s="113"/>
      <c r="C285" s="113"/>
      <c r="D285" s="113"/>
      <c r="E285" s="113"/>
    </row>
    <row r="286" spans="2:67" ht="18" customHeight="1" x14ac:dyDescent="0.25">
      <c r="B286" s="113"/>
      <c r="C286" s="113" t="s">
        <v>55</v>
      </c>
      <c r="D286" s="113"/>
      <c r="E286" s="113"/>
      <c r="G286" s="153">
        <f>SUM(G233,G250,G267,G284)</f>
        <v>1500.0904352</v>
      </c>
      <c r="H286" s="153">
        <f t="shared" ref="H286:R286" si="854">SUM(H233,H250,H267,H284)</f>
        <v>1499.1409616000001</v>
      </c>
      <c r="I286" s="153">
        <f t="shared" si="854"/>
        <v>1503.8291856000001</v>
      </c>
      <c r="J286" s="153">
        <f t="shared" si="854"/>
        <v>1506.1306384</v>
      </c>
      <c r="K286" s="153">
        <f t="shared" si="854"/>
        <v>1506.5898656000002</v>
      </c>
      <c r="L286" s="153">
        <f t="shared" si="854"/>
        <v>1509.2563711999999</v>
      </c>
      <c r="M286" s="153">
        <f t="shared" si="854"/>
        <v>1530.3723107999999</v>
      </c>
      <c r="N286" s="153">
        <f t="shared" si="854"/>
        <v>1533.7031204</v>
      </c>
      <c r="O286" s="153">
        <f t="shared" si="854"/>
        <v>1535.6263108000001</v>
      </c>
      <c r="P286" s="153">
        <f t="shared" si="854"/>
        <v>1535.92265</v>
      </c>
      <c r="Q286" s="153">
        <f t="shared" si="854"/>
        <v>1542.1849267999999</v>
      </c>
      <c r="R286" s="153">
        <f t="shared" si="854"/>
        <v>1541.2676532</v>
      </c>
      <c r="T286" s="156">
        <f t="shared" ref="T286" si="855">SUM(G286:I286)</f>
        <v>4503.0605823999995</v>
      </c>
      <c r="U286" s="156">
        <f t="shared" ref="U286" si="856">SUM(J286:L286)</f>
        <v>4521.9768752</v>
      </c>
      <c r="V286" s="156">
        <f t="shared" ref="V286" si="857">SUM(M286:O286)</f>
        <v>4599.7017420000002</v>
      </c>
      <c r="W286" s="156">
        <f t="shared" ref="W286" si="858">SUM(P286:R286)</f>
        <v>4619.3752299999996</v>
      </c>
      <c r="X286" s="156"/>
      <c r="Y286" s="156">
        <f t="shared" ref="Y286" si="859">SUM(G286:R286)</f>
        <v>18244.114429599998</v>
      </c>
      <c r="AB286" s="153">
        <f>SUM(AB233,AB250,AB267,AB284)</f>
        <v>1946.6276919999998</v>
      </c>
      <c r="AC286" s="153">
        <f t="shared" ref="AC286:AM286" si="860">SUM(AC233,AC250,AC267,AC284)</f>
        <v>1951.459122</v>
      </c>
      <c r="AD286" s="153">
        <f t="shared" si="860"/>
        <v>1949.756108</v>
      </c>
      <c r="AE286" s="153">
        <f t="shared" si="860"/>
        <v>1955.4962499999999</v>
      </c>
      <c r="AF286" s="153">
        <f t="shared" si="860"/>
        <v>1957.5072500000001</v>
      </c>
      <c r="AG286" s="153">
        <f t="shared" si="860"/>
        <v>1959.3732499999999</v>
      </c>
      <c r="AH286" s="153">
        <f t="shared" si="860"/>
        <v>1988.4449375000004</v>
      </c>
      <c r="AI286" s="153">
        <f t="shared" si="860"/>
        <v>1990.6339375000002</v>
      </c>
      <c r="AJ286" s="153">
        <f t="shared" si="860"/>
        <v>1992.8419374999999</v>
      </c>
      <c r="AK286" s="153">
        <f t="shared" si="860"/>
        <v>1995.2389375000002</v>
      </c>
      <c r="AL286" s="153">
        <f t="shared" si="860"/>
        <v>1997.6249375000002</v>
      </c>
      <c r="AM286" s="153">
        <f t="shared" si="860"/>
        <v>1999.7729374999999</v>
      </c>
      <c r="AO286" s="156">
        <f t="shared" ref="AO286" si="861">SUM(AB286:AD286)</f>
        <v>5847.8429219999998</v>
      </c>
      <c r="AP286" s="156">
        <f t="shared" ref="AP286" si="862">SUM(AE286:AG286)</f>
        <v>5872.3767499999994</v>
      </c>
      <c r="AQ286" s="156">
        <f t="shared" ref="AQ286" si="863">SUM(AH286:AJ286)</f>
        <v>5971.9208125000005</v>
      </c>
      <c r="AR286" s="156">
        <f t="shared" ref="AR286" si="864">SUM(AK286:AM286)</f>
        <v>5992.6368125000008</v>
      </c>
      <c r="AS286" s="156"/>
      <c r="AT286" s="156">
        <f t="shared" ref="AT286" si="865">SUM(AB286:AM286)</f>
        <v>23684.777297000008</v>
      </c>
      <c r="AW286" s="153">
        <f>SUM(AW233,AW250,AW267,AW284)</f>
        <v>2429.9062875000004</v>
      </c>
      <c r="AX286" s="153">
        <f t="shared" ref="AX286:BH286" si="866">SUM(AX233,AX250,AX267,AX284)</f>
        <v>2432.7934875000005</v>
      </c>
      <c r="AY286" s="153">
        <f t="shared" si="866"/>
        <v>2435.3266875000004</v>
      </c>
      <c r="AZ286" s="153">
        <f t="shared" si="866"/>
        <v>2438.2138874999996</v>
      </c>
      <c r="BA286" s="153">
        <f t="shared" si="866"/>
        <v>2441.2690875000003</v>
      </c>
      <c r="BB286" s="153">
        <f t="shared" si="866"/>
        <v>2444.3062875000001</v>
      </c>
      <c r="BC286" s="153">
        <f t="shared" si="866"/>
        <v>2480.7653081250005</v>
      </c>
      <c r="BD286" s="153">
        <f t="shared" si="866"/>
        <v>2484.0713081250005</v>
      </c>
      <c r="BE286" s="153">
        <f t="shared" si="866"/>
        <v>2487.5297081250005</v>
      </c>
      <c r="BF286" s="153">
        <f t="shared" si="866"/>
        <v>2491.0889081250002</v>
      </c>
      <c r="BG286" s="153">
        <f t="shared" si="866"/>
        <v>2495.1005081250005</v>
      </c>
      <c r="BH286" s="153">
        <f t="shared" si="866"/>
        <v>2498.6597081250002</v>
      </c>
      <c r="BJ286" s="156">
        <f t="shared" ref="BJ286" si="867">SUM(AW286:AY286)</f>
        <v>7298.0264625000018</v>
      </c>
      <c r="BK286" s="156">
        <f t="shared" ref="BK286" si="868">SUM(AZ286:BB286)</f>
        <v>7323.7892625000004</v>
      </c>
      <c r="BL286" s="156">
        <f t="shared" ref="BL286" si="869">SUM(BC286:BE286)</f>
        <v>7452.3663243750016</v>
      </c>
      <c r="BM286" s="156">
        <f t="shared" ref="BM286" si="870">SUM(BF286:BH286)</f>
        <v>7484.8491243750013</v>
      </c>
      <c r="BN286" s="156"/>
      <c r="BO286" s="156">
        <f t="shared" ref="BO286" si="871">SUM(AW286:BH286)</f>
        <v>29559.031173750001</v>
      </c>
    </row>
    <row r="287" spans="2:67" ht="18" customHeight="1" x14ac:dyDescent="0.25">
      <c r="B287" s="113"/>
      <c r="C287" s="113"/>
      <c r="D287" s="113"/>
      <c r="E287" s="113"/>
    </row>
    <row r="288" spans="2:67" ht="18" customHeight="1" x14ac:dyDescent="0.25">
      <c r="B288" s="113"/>
      <c r="C288" s="113"/>
      <c r="D288" s="113"/>
      <c r="E288" s="113"/>
    </row>
    <row r="289" spans="2:67" ht="18" customHeight="1" x14ac:dyDescent="0.25">
      <c r="B289" s="113"/>
      <c r="C289" s="151" t="s">
        <v>52</v>
      </c>
      <c r="D289" s="113"/>
      <c r="E289" s="113"/>
    </row>
    <row r="290" spans="2:67" ht="18" customHeight="1" x14ac:dyDescent="0.25">
      <c r="B290" s="113"/>
      <c r="C290" s="113" t="s">
        <v>75</v>
      </c>
      <c r="D290" s="113"/>
      <c r="E290" s="113"/>
      <c r="G290" s="157">
        <v>200</v>
      </c>
      <c r="H290" s="157">
        <v>200</v>
      </c>
      <c r="I290" s="157">
        <v>200</v>
      </c>
      <c r="J290" s="157">
        <v>200</v>
      </c>
      <c r="K290" s="157">
        <v>200</v>
      </c>
      <c r="L290" s="157">
        <v>200</v>
      </c>
      <c r="M290" s="157">
        <v>200</v>
      </c>
      <c r="N290" s="157">
        <v>200</v>
      </c>
      <c r="O290" s="157">
        <v>200</v>
      </c>
      <c r="P290" s="157">
        <v>200</v>
      </c>
      <c r="Q290" s="157">
        <v>200</v>
      </c>
      <c r="R290" s="157">
        <v>200</v>
      </c>
      <c r="AB290" s="158">
        <f>G290*(1+AB291)</f>
        <v>250</v>
      </c>
      <c r="AC290" s="158">
        <f t="shared" ref="AC290" si="872">H290*(1+AC291)</f>
        <v>250</v>
      </c>
      <c r="AD290" s="158">
        <f t="shared" ref="AD290" si="873">I290*(1+AD291)</f>
        <v>250</v>
      </c>
      <c r="AE290" s="158">
        <f t="shared" ref="AE290" si="874">J290*(1+AE291)</f>
        <v>250</v>
      </c>
      <c r="AF290" s="158">
        <f t="shared" ref="AF290" si="875">K290*(1+AF291)</f>
        <v>250</v>
      </c>
      <c r="AG290" s="158">
        <f t="shared" ref="AG290" si="876">L290*(1+AG291)</f>
        <v>250</v>
      </c>
      <c r="AH290" s="158">
        <f t="shared" ref="AH290" si="877">M290*(1+AH291)</f>
        <v>250</v>
      </c>
      <c r="AI290" s="158">
        <f t="shared" ref="AI290" si="878">N290*(1+AI291)</f>
        <v>250</v>
      </c>
      <c r="AJ290" s="158">
        <f t="shared" ref="AJ290" si="879">O290*(1+AJ291)</f>
        <v>250</v>
      </c>
      <c r="AK290" s="158">
        <f t="shared" ref="AK290" si="880">P290*(1+AK291)</f>
        <v>250</v>
      </c>
      <c r="AL290" s="158">
        <f t="shared" ref="AL290" si="881">Q290*(1+AL291)</f>
        <v>250</v>
      </c>
      <c r="AM290" s="158">
        <f t="shared" ref="AM290" si="882">R290*(1+AM291)</f>
        <v>250</v>
      </c>
      <c r="AW290" s="158">
        <f>AB290*(1+AW291)</f>
        <v>287.5</v>
      </c>
      <c r="AX290" s="158">
        <f t="shared" ref="AX290" si="883">AC290*(1+AX291)</f>
        <v>287.5</v>
      </c>
      <c r="AY290" s="158">
        <f t="shared" ref="AY290" si="884">AD290*(1+AY291)</f>
        <v>287.5</v>
      </c>
      <c r="AZ290" s="158">
        <f t="shared" ref="AZ290" si="885">AE290*(1+AZ291)</f>
        <v>287.5</v>
      </c>
      <c r="BA290" s="158">
        <f t="shared" ref="BA290" si="886">AF290*(1+BA291)</f>
        <v>287.5</v>
      </c>
      <c r="BB290" s="158">
        <f t="shared" ref="BB290" si="887">AG290*(1+BB291)</f>
        <v>287.5</v>
      </c>
      <c r="BC290" s="158">
        <f t="shared" ref="BC290" si="888">AH290*(1+BC291)</f>
        <v>287.5</v>
      </c>
      <c r="BD290" s="158">
        <f t="shared" ref="BD290" si="889">AI290*(1+BD291)</f>
        <v>287.5</v>
      </c>
      <c r="BE290" s="158">
        <f t="shared" ref="BE290" si="890">AJ290*(1+BE291)</f>
        <v>287.5</v>
      </c>
      <c r="BF290" s="158">
        <f t="shared" ref="BF290" si="891">AK290*(1+BF291)</f>
        <v>287.5</v>
      </c>
      <c r="BG290" s="158">
        <f t="shared" ref="BG290" si="892">AL290*(1+BG291)</f>
        <v>287.5</v>
      </c>
      <c r="BH290" s="158">
        <f t="shared" ref="BH290" si="893">AM290*(1+BH291)</f>
        <v>287.5</v>
      </c>
    </row>
    <row r="291" spans="2:67" ht="18" customHeight="1" x14ac:dyDescent="0.25">
      <c r="B291" s="113"/>
      <c r="C291" s="113"/>
      <c r="D291" s="113"/>
      <c r="E291" s="118" t="s">
        <v>251</v>
      </c>
      <c r="AB291" s="133">
        <v>0.25</v>
      </c>
      <c r="AC291" s="133">
        <v>0.25</v>
      </c>
      <c r="AD291" s="133">
        <v>0.25</v>
      </c>
      <c r="AE291" s="133">
        <v>0.25</v>
      </c>
      <c r="AF291" s="133">
        <v>0.25</v>
      </c>
      <c r="AG291" s="133">
        <v>0.25</v>
      </c>
      <c r="AH291" s="133">
        <v>0.25</v>
      </c>
      <c r="AI291" s="133">
        <v>0.25</v>
      </c>
      <c r="AJ291" s="133">
        <v>0.25</v>
      </c>
      <c r="AK291" s="133">
        <v>0.25</v>
      </c>
      <c r="AL291" s="133">
        <v>0.25</v>
      </c>
      <c r="AM291" s="133">
        <v>0.25</v>
      </c>
      <c r="AW291" s="133">
        <v>0.15</v>
      </c>
      <c r="AX291" s="133">
        <v>0.15</v>
      </c>
      <c r="AY291" s="133">
        <v>0.15</v>
      </c>
      <c r="AZ291" s="133">
        <v>0.15</v>
      </c>
      <c r="BA291" s="133">
        <v>0.15</v>
      </c>
      <c r="BB291" s="133">
        <v>0.15</v>
      </c>
      <c r="BC291" s="133">
        <v>0.15</v>
      </c>
      <c r="BD291" s="133">
        <v>0.15</v>
      </c>
      <c r="BE291" s="133">
        <v>0.15</v>
      </c>
      <c r="BF291" s="133">
        <v>0.15</v>
      </c>
      <c r="BG291" s="133">
        <v>0.15</v>
      </c>
      <c r="BH291" s="133">
        <v>0.15</v>
      </c>
    </row>
    <row r="292" spans="2:67" ht="18" customHeight="1" x14ac:dyDescent="0.25">
      <c r="B292" s="113"/>
      <c r="C292" s="113" t="s">
        <v>76</v>
      </c>
      <c r="D292" s="113"/>
      <c r="E292" s="113"/>
      <c r="G292" s="157">
        <v>50</v>
      </c>
      <c r="H292" s="157">
        <v>50</v>
      </c>
      <c r="I292" s="157">
        <v>50</v>
      </c>
      <c r="J292" s="157">
        <v>50</v>
      </c>
      <c r="K292" s="157">
        <v>50</v>
      </c>
      <c r="L292" s="157">
        <v>50</v>
      </c>
      <c r="M292" s="157">
        <v>50</v>
      </c>
      <c r="N292" s="157">
        <v>50</v>
      </c>
      <c r="O292" s="157">
        <v>50</v>
      </c>
      <c r="P292" s="157">
        <v>50</v>
      </c>
      <c r="Q292" s="157">
        <v>50</v>
      </c>
      <c r="R292" s="157">
        <v>50</v>
      </c>
      <c r="AB292" s="158">
        <f>G292*(1+AB293)</f>
        <v>62.5</v>
      </c>
      <c r="AC292" s="158">
        <f t="shared" ref="AC292" si="894">H292*(1+AC293)</f>
        <v>62.5</v>
      </c>
      <c r="AD292" s="158">
        <f t="shared" ref="AD292" si="895">I292*(1+AD293)</f>
        <v>62.5</v>
      </c>
      <c r="AE292" s="158">
        <f t="shared" ref="AE292" si="896">J292*(1+AE293)</f>
        <v>62.5</v>
      </c>
      <c r="AF292" s="158">
        <f t="shared" ref="AF292" si="897">K292*(1+AF293)</f>
        <v>62.5</v>
      </c>
      <c r="AG292" s="158">
        <f t="shared" ref="AG292" si="898">L292*(1+AG293)</f>
        <v>62.5</v>
      </c>
      <c r="AH292" s="158">
        <f t="shared" ref="AH292" si="899">M292*(1+AH293)</f>
        <v>62.5</v>
      </c>
      <c r="AI292" s="158">
        <f t="shared" ref="AI292" si="900">N292*(1+AI293)</f>
        <v>62.5</v>
      </c>
      <c r="AJ292" s="158">
        <f t="shared" ref="AJ292" si="901">O292*(1+AJ293)</f>
        <v>62.5</v>
      </c>
      <c r="AK292" s="158">
        <f t="shared" ref="AK292" si="902">P292*(1+AK293)</f>
        <v>62.5</v>
      </c>
      <c r="AL292" s="158">
        <f t="shared" ref="AL292" si="903">Q292*(1+AL293)</f>
        <v>62.5</v>
      </c>
      <c r="AM292" s="158">
        <f t="shared" ref="AM292" si="904">R292*(1+AM293)</f>
        <v>62.5</v>
      </c>
      <c r="AW292" s="158">
        <f>AB292*(1+AW293)</f>
        <v>71.875</v>
      </c>
      <c r="AX292" s="158">
        <f t="shared" ref="AX292" si="905">AC292*(1+AX293)</f>
        <v>71.875</v>
      </c>
      <c r="AY292" s="158">
        <f t="shared" ref="AY292" si="906">AD292*(1+AY293)</f>
        <v>71.875</v>
      </c>
      <c r="AZ292" s="158">
        <f t="shared" ref="AZ292" si="907">AE292*(1+AZ293)</f>
        <v>71.875</v>
      </c>
      <c r="BA292" s="158">
        <f t="shared" ref="BA292" si="908">AF292*(1+BA293)</f>
        <v>71.875</v>
      </c>
      <c r="BB292" s="158">
        <f t="shared" ref="BB292" si="909">AG292*(1+BB293)</f>
        <v>71.875</v>
      </c>
      <c r="BC292" s="158">
        <f t="shared" ref="BC292" si="910">AH292*(1+BC293)</f>
        <v>71.875</v>
      </c>
      <c r="BD292" s="158">
        <f t="shared" ref="BD292" si="911">AI292*(1+BD293)</f>
        <v>71.875</v>
      </c>
      <c r="BE292" s="158">
        <f t="shared" ref="BE292" si="912">AJ292*(1+BE293)</f>
        <v>71.875</v>
      </c>
      <c r="BF292" s="158">
        <f t="shared" ref="BF292" si="913">AK292*(1+BF293)</f>
        <v>71.875</v>
      </c>
      <c r="BG292" s="158">
        <f t="shared" ref="BG292" si="914">AL292*(1+BG293)</f>
        <v>71.875</v>
      </c>
      <c r="BH292" s="158">
        <f t="shared" ref="BH292" si="915">AM292*(1+BH293)</f>
        <v>71.875</v>
      </c>
    </row>
    <row r="293" spans="2:67" ht="18" customHeight="1" x14ac:dyDescent="0.25">
      <c r="B293" s="113"/>
      <c r="C293" s="113"/>
      <c r="D293" s="113"/>
      <c r="E293" s="113"/>
      <c r="AB293" s="133">
        <v>0.25</v>
      </c>
      <c r="AC293" s="133">
        <v>0.25</v>
      </c>
      <c r="AD293" s="133">
        <v>0.25</v>
      </c>
      <c r="AE293" s="133">
        <v>0.25</v>
      </c>
      <c r="AF293" s="133">
        <v>0.25</v>
      </c>
      <c r="AG293" s="133">
        <v>0.25</v>
      </c>
      <c r="AH293" s="133">
        <v>0.25</v>
      </c>
      <c r="AI293" s="133">
        <v>0.25</v>
      </c>
      <c r="AJ293" s="133">
        <v>0.25</v>
      </c>
      <c r="AK293" s="133">
        <v>0.25</v>
      </c>
      <c r="AL293" s="133">
        <v>0.25</v>
      </c>
      <c r="AM293" s="133">
        <v>0.25</v>
      </c>
      <c r="AW293" s="133">
        <v>0.15</v>
      </c>
      <c r="AX293" s="133">
        <v>0.15</v>
      </c>
      <c r="AY293" s="133">
        <v>0.15</v>
      </c>
      <c r="AZ293" s="133">
        <v>0.15</v>
      </c>
      <c r="BA293" s="133">
        <v>0.15</v>
      </c>
      <c r="BB293" s="133">
        <v>0.15</v>
      </c>
      <c r="BC293" s="133">
        <v>0.15</v>
      </c>
      <c r="BD293" s="133">
        <v>0.15</v>
      </c>
      <c r="BE293" s="133">
        <v>0.15</v>
      </c>
      <c r="BF293" s="133">
        <v>0.15</v>
      </c>
      <c r="BG293" s="133">
        <v>0.15</v>
      </c>
      <c r="BH293" s="133">
        <v>0.15</v>
      </c>
    </row>
    <row r="294" spans="2:67" ht="18" customHeight="1" x14ac:dyDescent="0.25">
      <c r="B294" s="113"/>
      <c r="C294" s="113" t="s">
        <v>77</v>
      </c>
      <c r="D294" s="113"/>
      <c r="E294" s="113"/>
      <c r="G294" s="157">
        <v>20</v>
      </c>
      <c r="H294" s="157">
        <v>20</v>
      </c>
      <c r="I294" s="157">
        <v>20</v>
      </c>
      <c r="J294" s="157">
        <v>20</v>
      </c>
      <c r="K294" s="157">
        <v>20</v>
      </c>
      <c r="L294" s="157">
        <v>20</v>
      </c>
      <c r="M294" s="157">
        <v>20</v>
      </c>
      <c r="N294" s="157">
        <v>20</v>
      </c>
      <c r="O294" s="157">
        <v>20</v>
      </c>
      <c r="P294" s="157">
        <v>20</v>
      </c>
      <c r="Q294" s="157">
        <v>20</v>
      </c>
      <c r="R294" s="157">
        <v>20</v>
      </c>
      <c r="AB294" s="158">
        <f>G294*(1+AB295)</f>
        <v>25</v>
      </c>
      <c r="AC294" s="158">
        <f t="shared" ref="AC294" si="916">H294*(1+AC295)</f>
        <v>25</v>
      </c>
      <c r="AD294" s="158">
        <f t="shared" ref="AD294" si="917">I294*(1+AD295)</f>
        <v>25</v>
      </c>
      <c r="AE294" s="158">
        <f t="shared" ref="AE294" si="918">J294*(1+AE295)</f>
        <v>25</v>
      </c>
      <c r="AF294" s="158">
        <f t="shared" ref="AF294" si="919">K294*(1+AF295)</f>
        <v>25</v>
      </c>
      <c r="AG294" s="158">
        <f t="shared" ref="AG294" si="920">L294*(1+AG295)</f>
        <v>25</v>
      </c>
      <c r="AH294" s="158">
        <f t="shared" ref="AH294" si="921">M294*(1+AH295)</f>
        <v>25</v>
      </c>
      <c r="AI294" s="158">
        <f t="shared" ref="AI294" si="922">N294*(1+AI295)</f>
        <v>25</v>
      </c>
      <c r="AJ294" s="158">
        <f t="shared" ref="AJ294" si="923">O294*(1+AJ295)</f>
        <v>25</v>
      </c>
      <c r="AK294" s="158">
        <f t="shared" ref="AK294" si="924">P294*(1+AK295)</f>
        <v>25</v>
      </c>
      <c r="AL294" s="158">
        <f t="shared" ref="AL294" si="925">Q294*(1+AL295)</f>
        <v>25</v>
      </c>
      <c r="AM294" s="158">
        <f t="shared" ref="AM294" si="926">R294*(1+AM295)</f>
        <v>25</v>
      </c>
      <c r="AW294" s="158">
        <f>AB294*(1+AW295)</f>
        <v>28.749999999999996</v>
      </c>
      <c r="AX294" s="158">
        <f t="shared" ref="AX294" si="927">AC294*(1+AX295)</f>
        <v>28.749999999999996</v>
      </c>
      <c r="AY294" s="158">
        <f t="shared" ref="AY294" si="928">AD294*(1+AY295)</f>
        <v>28.749999999999996</v>
      </c>
      <c r="AZ294" s="158">
        <f t="shared" ref="AZ294" si="929">AE294*(1+AZ295)</f>
        <v>28.749999999999996</v>
      </c>
      <c r="BA294" s="158">
        <f t="shared" ref="BA294" si="930">AF294*(1+BA295)</f>
        <v>28.749999999999996</v>
      </c>
      <c r="BB294" s="158">
        <f t="shared" ref="BB294" si="931">AG294*(1+BB295)</f>
        <v>28.749999999999996</v>
      </c>
      <c r="BC294" s="158">
        <f t="shared" ref="BC294" si="932">AH294*(1+BC295)</f>
        <v>28.749999999999996</v>
      </c>
      <c r="BD294" s="158">
        <f t="shared" ref="BD294" si="933">AI294*(1+BD295)</f>
        <v>28.749999999999996</v>
      </c>
      <c r="BE294" s="158">
        <f t="shared" ref="BE294" si="934">AJ294*(1+BE295)</f>
        <v>28.749999999999996</v>
      </c>
      <c r="BF294" s="158">
        <f t="shared" ref="BF294" si="935">AK294*(1+BF295)</f>
        <v>28.749999999999996</v>
      </c>
      <c r="BG294" s="158">
        <f t="shared" ref="BG294" si="936">AL294*(1+BG295)</f>
        <v>28.749999999999996</v>
      </c>
      <c r="BH294" s="158">
        <f t="shared" ref="BH294" si="937">AM294*(1+BH295)</f>
        <v>28.749999999999996</v>
      </c>
    </row>
    <row r="295" spans="2:67" ht="18" customHeight="1" x14ac:dyDescent="0.25">
      <c r="B295" s="113"/>
      <c r="C295" s="113"/>
      <c r="D295" s="113"/>
      <c r="E295" s="113"/>
      <c r="AB295" s="133">
        <v>0.25</v>
      </c>
      <c r="AC295" s="133">
        <v>0.25</v>
      </c>
      <c r="AD295" s="133">
        <v>0.25</v>
      </c>
      <c r="AE295" s="133">
        <v>0.25</v>
      </c>
      <c r="AF295" s="133">
        <v>0.25</v>
      </c>
      <c r="AG295" s="133">
        <v>0.25</v>
      </c>
      <c r="AH295" s="133">
        <v>0.25</v>
      </c>
      <c r="AI295" s="133">
        <v>0.25</v>
      </c>
      <c r="AJ295" s="133">
        <v>0.25</v>
      </c>
      <c r="AK295" s="133">
        <v>0.25</v>
      </c>
      <c r="AL295" s="133">
        <v>0.25</v>
      </c>
      <c r="AM295" s="133">
        <v>0.25</v>
      </c>
      <c r="AW295" s="133">
        <v>0.15</v>
      </c>
      <c r="AX295" s="133">
        <v>0.15</v>
      </c>
      <c r="AY295" s="133">
        <v>0.15</v>
      </c>
      <c r="AZ295" s="133">
        <v>0.15</v>
      </c>
      <c r="BA295" s="133">
        <v>0.15</v>
      </c>
      <c r="BB295" s="133">
        <v>0.15</v>
      </c>
      <c r="BC295" s="133">
        <v>0.15</v>
      </c>
      <c r="BD295" s="133">
        <v>0.15</v>
      </c>
      <c r="BE295" s="133">
        <v>0.15</v>
      </c>
      <c r="BF295" s="133">
        <v>0.15</v>
      </c>
      <c r="BG295" s="133">
        <v>0.15</v>
      </c>
      <c r="BH295" s="133">
        <v>0.15</v>
      </c>
    </row>
    <row r="296" spans="2:67" ht="18" customHeight="1" x14ac:dyDescent="0.25">
      <c r="B296" s="113"/>
      <c r="C296" s="113" t="s">
        <v>54</v>
      </c>
      <c r="D296" s="113"/>
      <c r="E296" s="113"/>
      <c r="G296" s="153">
        <f t="shared" ref="G296:R296" si="938">SUM(G290,G292,G294)</f>
        <v>270</v>
      </c>
      <c r="H296" s="153">
        <f t="shared" si="938"/>
        <v>270</v>
      </c>
      <c r="I296" s="153">
        <f t="shared" si="938"/>
        <v>270</v>
      </c>
      <c r="J296" s="153">
        <f t="shared" si="938"/>
        <v>270</v>
      </c>
      <c r="K296" s="153">
        <f t="shared" si="938"/>
        <v>270</v>
      </c>
      <c r="L296" s="153">
        <f t="shared" si="938"/>
        <v>270</v>
      </c>
      <c r="M296" s="153">
        <f t="shared" si="938"/>
        <v>270</v>
      </c>
      <c r="N296" s="153">
        <f t="shared" si="938"/>
        <v>270</v>
      </c>
      <c r="O296" s="153">
        <f t="shared" si="938"/>
        <v>270</v>
      </c>
      <c r="P296" s="153">
        <f t="shared" si="938"/>
        <v>270</v>
      </c>
      <c r="Q296" s="153">
        <f t="shared" si="938"/>
        <v>270</v>
      </c>
      <c r="R296" s="153">
        <f t="shared" si="938"/>
        <v>270</v>
      </c>
      <c r="T296" s="156">
        <f t="shared" ref="T296" si="939">SUM(G296:I296)</f>
        <v>810</v>
      </c>
      <c r="U296" s="156">
        <f t="shared" ref="U296" si="940">SUM(J296:L296)</f>
        <v>810</v>
      </c>
      <c r="V296" s="156">
        <f t="shared" ref="V296" si="941">SUM(M296:O296)</f>
        <v>810</v>
      </c>
      <c r="W296" s="156">
        <f t="shared" ref="W296" si="942">SUM(P296:R296)</f>
        <v>810</v>
      </c>
      <c r="X296" s="156"/>
      <c r="Y296" s="156">
        <f t="shared" ref="Y296" si="943">SUM(G296:R296)</f>
        <v>3240</v>
      </c>
      <c r="AB296" s="153">
        <f t="shared" ref="AB296:AM296" si="944">SUM(AB290,AB292,AB294)</f>
        <v>337.5</v>
      </c>
      <c r="AC296" s="153">
        <f t="shared" si="944"/>
        <v>337.5</v>
      </c>
      <c r="AD296" s="153">
        <f t="shared" si="944"/>
        <v>337.5</v>
      </c>
      <c r="AE296" s="153">
        <f t="shared" si="944"/>
        <v>337.5</v>
      </c>
      <c r="AF296" s="153">
        <f t="shared" si="944"/>
        <v>337.5</v>
      </c>
      <c r="AG296" s="153">
        <f t="shared" si="944"/>
        <v>337.5</v>
      </c>
      <c r="AH296" s="153">
        <f t="shared" si="944"/>
        <v>337.5</v>
      </c>
      <c r="AI296" s="153">
        <f t="shared" si="944"/>
        <v>337.5</v>
      </c>
      <c r="AJ296" s="153">
        <f t="shared" si="944"/>
        <v>337.5</v>
      </c>
      <c r="AK296" s="153">
        <f t="shared" si="944"/>
        <v>337.5</v>
      </c>
      <c r="AL296" s="153">
        <f t="shared" si="944"/>
        <v>337.5</v>
      </c>
      <c r="AM296" s="153">
        <f t="shared" si="944"/>
        <v>337.5</v>
      </c>
      <c r="AO296" s="156">
        <f t="shared" ref="AO296" si="945">SUM(AB296:AD296)</f>
        <v>1012.5</v>
      </c>
      <c r="AP296" s="156">
        <f t="shared" ref="AP296" si="946">SUM(AE296:AG296)</f>
        <v>1012.5</v>
      </c>
      <c r="AQ296" s="156">
        <f t="shared" ref="AQ296" si="947">SUM(AH296:AJ296)</f>
        <v>1012.5</v>
      </c>
      <c r="AR296" s="156">
        <f t="shared" ref="AR296" si="948">SUM(AK296:AM296)</f>
        <v>1012.5</v>
      </c>
      <c r="AS296" s="156"/>
      <c r="AT296" s="156">
        <f t="shared" ref="AT296" si="949">SUM(AB296:AM296)</f>
        <v>4050</v>
      </c>
      <c r="AW296" s="153">
        <f t="shared" ref="AW296:BH296" si="950">SUM(AW290,AW292,AW294)</f>
        <v>388.125</v>
      </c>
      <c r="AX296" s="153">
        <f t="shared" si="950"/>
        <v>388.125</v>
      </c>
      <c r="AY296" s="153">
        <f t="shared" si="950"/>
        <v>388.125</v>
      </c>
      <c r="AZ296" s="153">
        <f t="shared" si="950"/>
        <v>388.125</v>
      </c>
      <c r="BA296" s="153">
        <f t="shared" si="950"/>
        <v>388.125</v>
      </c>
      <c r="BB296" s="153">
        <f t="shared" si="950"/>
        <v>388.125</v>
      </c>
      <c r="BC296" s="153">
        <f t="shared" si="950"/>
        <v>388.125</v>
      </c>
      <c r="BD296" s="153">
        <f t="shared" si="950"/>
        <v>388.125</v>
      </c>
      <c r="BE296" s="153">
        <f t="shared" si="950"/>
        <v>388.125</v>
      </c>
      <c r="BF296" s="153">
        <f t="shared" si="950"/>
        <v>388.125</v>
      </c>
      <c r="BG296" s="153">
        <f t="shared" si="950"/>
        <v>388.125</v>
      </c>
      <c r="BH296" s="153">
        <f t="shared" si="950"/>
        <v>388.125</v>
      </c>
      <c r="BJ296" s="156">
        <f t="shared" ref="BJ296" si="951">SUM(AW296:AY296)</f>
        <v>1164.375</v>
      </c>
      <c r="BK296" s="156">
        <f t="shared" ref="BK296" si="952">SUM(AZ296:BB296)</f>
        <v>1164.375</v>
      </c>
      <c r="BL296" s="156">
        <f t="shared" ref="BL296" si="953">SUM(BC296:BE296)</f>
        <v>1164.375</v>
      </c>
      <c r="BM296" s="156">
        <f t="shared" ref="BM296" si="954">SUM(BF296:BH296)</f>
        <v>1164.375</v>
      </c>
      <c r="BN296" s="156"/>
      <c r="BO296" s="156">
        <f t="shared" ref="BO296" si="955">SUM(AW296:BH296)</f>
        <v>4657.5</v>
      </c>
    </row>
    <row r="297" spans="2:67" ht="18" customHeight="1" x14ac:dyDescent="0.25">
      <c r="B297" s="113"/>
      <c r="C297" s="113"/>
      <c r="D297" s="113"/>
      <c r="E297" s="113"/>
    </row>
    <row r="298" spans="2:67" ht="18" customHeight="1" x14ac:dyDescent="0.25">
      <c r="B298" s="113"/>
      <c r="C298" s="113"/>
      <c r="D298" s="113"/>
      <c r="E298" s="113"/>
    </row>
    <row r="299" spans="2:67" ht="18" customHeight="1" x14ac:dyDescent="0.25">
      <c r="B299" s="113"/>
      <c r="C299" s="151" t="s">
        <v>66</v>
      </c>
      <c r="D299" s="113"/>
      <c r="E299" s="113"/>
    </row>
    <row r="300" spans="2:67" ht="18" customHeight="1" x14ac:dyDescent="0.25">
      <c r="B300" s="113"/>
      <c r="C300" s="113" t="s">
        <v>54</v>
      </c>
      <c r="D300" s="113"/>
      <c r="E300" s="113"/>
      <c r="G300" s="157">
        <v>0</v>
      </c>
      <c r="H300" s="157">
        <v>0</v>
      </c>
      <c r="I300" s="157">
        <v>0</v>
      </c>
      <c r="J300" s="157">
        <v>0</v>
      </c>
      <c r="K300" s="157">
        <v>0</v>
      </c>
      <c r="L300" s="157">
        <v>0</v>
      </c>
      <c r="M300" s="157">
        <v>0</v>
      </c>
      <c r="N300" s="157">
        <v>0</v>
      </c>
      <c r="O300" s="157">
        <v>0</v>
      </c>
      <c r="P300" s="157">
        <v>0</v>
      </c>
      <c r="Q300" s="157">
        <v>0</v>
      </c>
      <c r="R300" s="157">
        <v>0</v>
      </c>
      <c r="T300" s="156">
        <f t="shared" ref="T300" si="956">SUM(G300:I300)</f>
        <v>0</v>
      </c>
      <c r="U300" s="156">
        <f t="shared" ref="U300" si="957">SUM(J300:L300)</f>
        <v>0</v>
      </c>
      <c r="V300" s="156">
        <f t="shared" ref="V300" si="958">SUM(M300:O300)</f>
        <v>0</v>
      </c>
      <c r="W300" s="156">
        <f t="shared" ref="W300" si="959">SUM(P300:R300)</f>
        <v>0</v>
      </c>
      <c r="X300" s="156"/>
      <c r="Y300" s="156">
        <f t="shared" ref="Y300" si="960">SUM(G300:R300)</f>
        <v>0</v>
      </c>
      <c r="AB300" s="158">
        <f>G300*(1+AB301)</f>
        <v>0</v>
      </c>
      <c r="AC300" s="158">
        <f t="shared" ref="AC300" si="961">H300*(1+AC301)</f>
        <v>0</v>
      </c>
      <c r="AD300" s="158">
        <f t="shared" ref="AD300" si="962">I300*(1+AD301)</f>
        <v>0</v>
      </c>
      <c r="AE300" s="158">
        <f t="shared" ref="AE300" si="963">J300*(1+AE301)</f>
        <v>0</v>
      </c>
      <c r="AF300" s="158">
        <f t="shared" ref="AF300" si="964">K300*(1+AF301)</f>
        <v>0</v>
      </c>
      <c r="AG300" s="158">
        <f t="shared" ref="AG300" si="965">L300*(1+AG301)</f>
        <v>0</v>
      </c>
      <c r="AH300" s="158">
        <f t="shared" ref="AH300" si="966">M300*(1+AH301)</f>
        <v>0</v>
      </c>
      <c r="AI300" s="158">
        <f t="shared" ref="AI300" si="967">N300*(1+AI301)</f>
        <v>0</v>
      </c>
      <c r="AJ300" s="158">
        <f t="shared" ref="AJ300" si="968">O300*(1+AJ301)</f>
        <v>0</v>
      </c>
      <c r="AK300" s="158">
        <f t="shared" ref="AK300" si="969">P300*(1+AK301)</f>
        <v>0</v>
      </c>
      <c r="AL300" s="158">
        <f t="shared" ref="AL300" si="970">Q300*(1+AL301)</f>
        <v>0</v>
      </c>
      <c r="AM300" s="158">
        <f t="shared" ref="AM300" si="971">R300*(1+AM301)</f>
        <v>0</v>
      </c>
      <c r="AW300" s="158">
        <f>AB300*(1+AW301)</f>
        <v>0</v>
      </c>
      <c r="AX300" s="158">
        <f t="shared" ref="AX300" si="972">AC300*(1+AX301)</f>
        <v>0</v>
      </c>
      <c r="AY300" s="158">
        <f t="shared" ref="AY300" si="973">AD300*(1+AY301)</f>
        <v>0</v>
      </c>
      <c r="AZ300" s="158">
        <f t="shared" ref="AZ300" si="974">AE300*(1+AZ301)</f>
        <v>0</v>
      </c>
      <c r="BA300" s="158">
        <f t="shared" ref="BA300" si="975">AF300*(1+BA301)</f>
        <v>0</v>
      </c>
      <c r="BB300" s="158">
        <f t="shared" ref="BB300" si="976">AG300*(1+BB301)</f>
        <v>0</v>
      </c>
      <c r="BC300" s="158">
        <f t="shared" ref="BC300" si="977">AH300*(1+BC301)</f>
        <v>0</v>
      </c>
      <c r="BD300" s="158">
        <f t="shared" ref="BD300" si="978">AI300*(1+BD301)</f>
        <v>0</v>
      </c>
      <c r="BE300" s="158">
        <f t="shared" ref="BE300" si="979">AJ300*(1+BE301)</f>
        <v>0</v>
      </c>
      <c r="BF300" s="158">
        <f t="shared" ref="BF300" si="980">AK300*(1+BF301)</f>
        <v>0</v>
      </c>
      <c r="BG300" s="158">
        <f t="shared" ref="BG300" si="981">AL300*(1+BG301)</f>
        <v>0</v>
      </c>
      <c r="BH300" s="158">
        <f t="shared" ref="BH300" si="982">AM300*(1+BH301)</f>
        <v>0</v>
      </c>
      <c r="BJ300" s="156">
        <f t="shared" ref="BJ300" si="983">SUM(AW300:AY300)</f>
        <v>0</v>
      </c>
      <c r="BK300" s="156">
        <f t="shared" ref="BK300" si="984">SUM(AZ300:BB300)</f>
        <v>0</v>
      </c>
      <c r="BL300" s="156">
        <f t="shared" ref="BL300" si="985">SUM(BC300:BE300)</f>
        <v>0</v>
      </c>
      <c r="BM300" s="156">
        <f t="shared" ref="BM300" si="986">SUM(BF300:BH300)</f>
        <v>0</v>
      </c>
      <c r="BN300" s="156"/>
      <c r="BO300" s="156">
        <f t="shared" ref="BO300" si="987">SUM(AW300:BH300)</f>
        <v>0</v>
      </c>
    </row>
    <row r="301" spans="2:67" ht="18" customHeight="1" x14ac:dyDescent="0.25">
      <c r="B301" s="113"/>
      <c r="C301" s="113"/>
      <c r="D301" s="113"/>
      <c r="E301" s="113"/>
      <c r="AB301" s="133">
        <v>0.25</v>
      </c>
      <c r="AC301" s="133">
        <v>0.25</v>
      </c>
      <c r="AD301" s="133">
        <v>0.25</v>
      </c>
      <c r="AE301" s="133">
        <v>0.25</v>
      </c>
      <c r="AF301" s="133">
        <v>0.25</v>
      </c>
      <c r="AG301" s="133">
        <v>0.25</v>
      </c>
      <c r="AH301" s="133">
        <v>0.25</v>
      </c>
      <c r="AI301" s="133">
        <v>0.25</v>
      </c>
      <c r="AJ301" s="133">
        <v>0.25</v>
      </c>
      <c r="AK301" s="133">
        <v>0.25</v>
      </c>
      <c r="AL301" s="133">
        <v>0.25</v>
      </c>
      <c r="AM301" s="133">
        <v>0.25</v>
      </c>
      <c r="AW301" s="133">
        <v>0.15</v>
      </c>
      <c r="AX301" s="133">
        <v>0.15</v>
      </c>
      <c r="AY301" s="133">
        <v>0.15</v>
      </c>
      <c r="AZ301" s="133">
        <v>0.15</v>
      </c>
      <c r="BA301" s="133">
        <v>0.15</v>
      </c>
      <c r="BB301" s="133">
        <v>0.15</v>
      </c>
      <c r="BC301" s="133">
        <v>0.15</v>
      </c>
      <c r="BD301" s="133">
        <v>0.15</v>
      </c>
      <c r="BE301" s="133">
        <v>0.15</v>
      </c>
      <c r="BF301" s="133">
        <v>0.15</v>
      </c>
      <c r="BG301" s="133">
        <v>0.15</v>
      </c>
      <c r="BH301" s="133">
        <v>0.15</v>
      </c>
    </row>
    <row r="302" spans="2:67" ht="18" customHeight="1" x14ac:dyDescent="0.25">
      <c r="B302" s="113"/>
      <c r="C302" s="113"/>
      <c r="D302" s="113"/>
      <c r="E302" s="113"/>
    </row>
    <row r="303" spans="2:67" ht="18" customHeight="1" x14ac:dyDescent="0.25">
      <c r="B303" s="113"/>
      <c r="C303" s="113" t="s">
        <v>82</v>
      </c>
      <c r="D303" s="113"/>
      <c r="E303" s="113"/>
      <c r="G303" s="148">
        <f>G213*(1+G304)</f>
        <v>1770.0904352</v>
      </c>
      <c r="H303" s="148">
        <f t="shared" ref="H303:R303" si="988">H213*(1+H304)</f>
        <v>1769.1409616000001</v>
      </c>
      <c r="I303" s="148">
        <f t="shared" si="988"/>
        <v>1773.8291856000001</v>
      </c>
      <c r="J303" s="148">
        <f t="shared" si="988"/>
        <v>1776.1306384</v>
      </c>
      <c r="K303" s="148">
        <f t="shared" si="988"/>
        <v>1776.5898656000002</v>
      </c>
      <c r="L303" s="148">
        <f t="shared" si="988"/>
        <v>1779.2563711999999</v>
      </c>
      <c r="M303" s="148">
        <f t="shared" si="988"/>
        <v>1800.3723107999999</v>
      </c>
      <c r="N303" s="148">
        <f t="shared" si="988"/>
        <v>1803.7031204</v>
      </c>
      <c r="O303" s="148">
        <f t="shared" si="988"/>
        <v>1805.6263108000001</v>
      </c>
      <c r="P303" s="148">
        <f t="shared" si="988"/>
        <v>1805.92265</v>
      </c>
      <c r="Q303" s="148">
        <f t="shared" si="988"/>
        <v>1812.1849267999999</v>
      </c>
      <c r="R303" s="148">
        <f t="shared" si="988"/>
        <v>1811.2676532</v>
      </c>
      <c r="S303" s="148"/>
      <c r="T303" s="148">
        <f t="shared" ref="T303" si="989">SUM(G303:I303)</f>
        <v>5313.0605823999995</v>
      </c>
      <c r="U303" s="148">
        <f t="shared" ref="U303" si="990">SUM(J303:L303)</f>
        <v>5331.9768752</v>
      </c>
      <c r="V303" s="148">
        <f t="shared" ref="V303" si="991">SUM(M303:O303)</f>
        <v>5409.7017420000002</v>
      </c>
      <c r="W303" s="148">
        <f t="shared" ref="W303" si="992">SUM(P303:R303)</f>
        <v>5429.3752299999996</v>
      </c>
      <c r="X303" s="148"/>
      <c r="Y303" s="148">
        <f t="shared" ref="Y303" si="993">SUM(G303:R303)</f>
        <v>21484.114429599998</v>
      </c>
      <c r="Z303" s="148"/>
      <c r="AA303" s="148"/>
      <c r="AB303" s="148">
        <f>AB213*(1+AB304)</f>
        <v>2270.627692</v>
      </c>
      <c r="AC303" s="148">
        <f t="shared" ref="AC303" si="994">AC213*(1+AC304)</f>
        <v>2275.4591220000002</v>
      </c>
      <c r="AD303" s="148">
        <f t="shared" ref="AD303" si="995">AD213*(1+AD304)</f>
        <v>2273.756108</v>
      </c>
      <c r="AE303" s="148">
        <f t="shared" ref="AE303" si="996">AE213*(1+AE304)</f>
        <v>2507.4458750000003</v>
      </c>
      <c r="AF303" s="148">
        <f t="shared" ref="AF303" si="997">AF213*(1+AF304)</f>
        <v>2509.6579750000005</v>
      </c>
      <c r="AG303" s="148">
        <f t="shared" ref="AG303" si="998">AG213*(1+AG304)</f>
        <v>2511.7105749999996</v>
      </c>
      <c r="AH303" s="148">
        <f t="shared" ref="AH303" si="999">AH213*(1+AH304)</f>
        <v>2543.6894312500008</v>
      </c>
      <c r="AI303" s="148">
        <f t="shared" ref="AI303" si="1000">AI213*(1+AI304)</f>
        <v>2546.0973312500005</v>
      </c>
      <c r="AJ303" s="148">
        <f t="shared" ref="AJ303" si="1001">AJ213*(1+AJ304)</f>
        <v>2548.5261312500002</v>
      </c>
      <c r="AK303" s="148">
        <f t="shared" ref="AK303" si="1002">AK213*(1+AK304)</f>
        <v>2551.1628312500006</v>
      </c>
      <c r="AL303" s="148">
        <f t="shared" ref="AL303" si="1003">AL213*(1+AL304)</f>
        <v>2553.7874312500003</v>
      </c>
      <c r="AM303" s="148">
        <f t="shared" ref="AM303" si="1004">AM213*(1+AM304)</f>
        <v>2556.1502312500002</v>
      </c>
      <c r="AN303" s="148"/>
      <c r="AO303" s="148">
        <f t="shared" ref="AO303" si="1005">SUM(AB303:AD303)</f>
        <v>6819.8429219999998</v>
      </c>
      <c r="AP303" s="148">
        <f t="shared" ref="AP303" si="1006">SUM(AE303:AG303)</f>
        <v>7528.8144250000005</v>
      </c>
      <c r="AQ303" s="148">
        <f t="shared" ref="AQ303" si="1007">SUM(AH303:AJ303)</f>
        <v>7638.3128937500023</v>
      </c>
      <c r="AR303" s="148">
        <f t="shared" ref="AR303" si="1008">SUM(AK303:AM303)</f>
        <v>7661.1004937500002</v>
      </c>
      <c r="AS303" s="148"/>
      <c r="AT303" s="148">
        <f t="shared" ref="AT303" si="1009">SUM(AB303:AM303)</f>
        <v>29648.070734500001</v>
      </c>
      <c r="AW303" s="148">
        <f>AW213*(1+AW304)</f>
        <v>3064.9369162500006</v>
      </c>
      <c r="AX303" s="148">
        <f t="shared" ref="AX303" si="1010">AX213*(1+AX304)</f>
        <v>3068.1128362500008</v>
      </c>
      <c r="AY303" s="148">
        <f t="shared" ref="AY303" si="1011">AY213*(1+AY304)</f>
        <v>3070.8993562500009</v>
      </c>
      <c r="AZ303" s="148">
        <f t="shared" ref="AZ303" si="1012">AZ213*(1+AZ304)</f>
        <v>3074.0752762500001</v>
      </c>
      <c r="BA303" s="148">
        <f t="shared" ref="BA303" si="1013">BA213*(1+BA304)</f>
        <v>3077.4359962500007</v>
      </c>
      <c r="BB303" s="148">
        <f t="shared" ref="BB303" si="1014">BB213*(1+BB304)</f>
        <v>3080.7769162500003</v>
      </c>
      <c r="BC303" s="148">
        <f t="shared" ref="BC303" si="1015">BC213*(1+BC304)</f>
        <v>3120.881838937501</v>
      </c>
      <c r="BD303" s="148">
        <f t="shared" ref="BD303" si="1016">BD213*(1+BD304)</f>
        <v>3124.5184389375008</v>
      </c>
      <c r="BE303" s="148">
        <f t="shared" ref="BE303" si="1017">BE213*(1+BE304)</f>
        <v>3128.3226789375008</v>
      </c>
      <c r="BF303" s="148">
        <f t="shared" ref="BF303" si="1018">BF213*(1+BF304)</f>
        <v>3132.2377989375004</v>
      </c>
      <c r="BG303" s="148">
        <f t="shared" ref="BG303" si="1019">BG213*(1+BG304)</f>
        <v>3136.650558937501</v>
      </c>
      <c r="BH303" s="148">
        <f t="shared" ref="BH303" si="1020">BH213*(1+BH304)</f>
        <v>3140.5656789375007</v>
      </c>
      <c r="BI303" s="148"/>
      <c r="BJ303" s="148">
        <f t="shared" ref="BJ303" si="1021">SUM(AW303:AY303)</f>
        <v>9203.9491087500028</v>
      </c>
      <c r="BK303" s="148">
        <f t="shared" ref="BK303" si="1022">SUM(AZ303:BB303)</f>
        <v>9232.2881887500007</v>
      </c>
      <c r="BL303" s="148">
        <f t="shared" ref="BL303" si="1023">SUM(BC303:BE303)</f>
        <v>9373.7229568125022</v>
      </c>
      <c r="BM303" s="148">
        <f t="shared" ref="BM303" si="1024">SUM(BF303:BH303)</f>
        <v>9409.4540368125017</v>
      </c>
      <c r="BN303" s="148"/>
      <c r="BO303" s="148">
        <f t="shared" ref="BO303" si="1025">SUM(AW303:BH303)</f>
        <v>37219.414291125002</v>
      </c>
    </row>
    <row r="304" spans="2:67" ht="18" customHeight="1" x14ac:dyDescent="0.25">
      <c r="C304" s="114"/>
      <c r="D304" s="114"/>
      <c r="E304" s="118" t="s">
        <v>252</v>
      </c>
      <c r="G304" s="159">
        <v>0</v>
      </c>
      <c r="H304" s="159">
        <v>0</v>
      </c>
      <c r="I304" s="159">
        <v>0</v>
      </c>
      <c r="J304" s="159">
        <v>0</v>
      </c>
      <c r="K304" s="159">
        <v>0</v>
      </c>
      <c r="L304" s="159">
        <v>0</v>
      </c>
      <c r="M304" s="159">
        <v>0</v>
      </c>
      <c r="N304" s="159">
        <v>0</v>
      </c>
      <c r="O304" s="159">
        <v>0</v>
      </c>
      <c r="P304" s="159">
        <v>0</v>
      </c>
      <c r="Q304" s="159">
        <v>0</v>
      </c>
      <c r="R304" s="159">
        <v>0</v>
      </c>
      <c r="AB304" s="159">
        <v>0</v>
      </c>
      <c r="AC304" s="159">
        <v>0</v>
      </c>
      <c r="AD304" s="159">
        <v>0</v>
      </c>
      <c r="AE304" s="160">
        <v>0.1</v>
      </c>
      <c r="AF304" s="160">
        <v>0.1</v>
      </c>
      <c r="AG304" s="160">
        <v>0.1</v>
      </c>
      <c r="AH304" s="160">
        <v>0.1</v>
      </c>
      <c r="AI304" s="160">
        <v>0.1</v>
      </c>
      <c r="AJ304" s="160">
        <v>0.1</v>
      </c>
      <c r="AK304" s="160">
        <v>0.1</v>
      </c>
      <c r="AL304" s="160">
        <v>0.1</v>
      </c>
      <c r="AM304" s="160">
        <v>0.1</v>
      </c>
      <c r="AW304" s="160">
        <v>0.1</v>
      </c>
      <c r="AX304" s="160">
        <v>0.1</v>
      </c>
      <c r="AY304" s="160">
        <v>0.1</v>
      </c>
      <c r="AZ304" s="160">
        <v>0.1</v>
      </c>
      <c r="BA304" s="160">
        <v>0.1</v>
      </c>
      <c r="BB304" s="160">
        <v>0.1</v>
      </c>
      <c r="BC304" s="160">
        <v>0.1</v>
      </c>
      <c r="BD304" s="160">
        <v>0.1</v>
      </c>
      <c r="BE304" s="160">
        <v>0.1</v>
      </c>
      <c r="BF304" s="160">
        <v>0.1</v>
      </c>
      <c r="BG304" s="160">
        <v>0.1</v>
      </c>
      <c r="BH304" s="160">
        <v>0.1</v>
      </c>
    </row>
    <row r="305" spans="1:68" ht="18" customHeight="1" x14ac:dyDescent="0.25">
      <c r="B305" s="113"/>
      <c r="C305" s="113"/>
      <c r="D305" s="113"/>
      <c r="E305" s="113"/>
    </row>
    <row r="306" spans="1:68" ht="18" customHeight="1" x14ac:dyDescent="0.25">
      <c r="B306" s="114"/>
      <c r="D306" s="114"/>
      <c r="E306" s="114"/>
      <c r="G306" s="147"/>
      <c r="H306" s="147"/>
      <c r="I306" s="147"/>
      <c r="J306" s="147"/>
      <c r="K306" s="147"/>
      <c r="L306" s="147"/>
      <c r="M306" s="147"/>
      <c r="N306" s="147"/>
      <c r="O306" s="147"/>
      <c r="P306" s="147"/>
      <c r="Q306" s="147"/>
      <c r="R306" s="147"/>
      <c r="S306" s="147"/>
      <c r="T306" s="147"/>
      <c r="U306" s="147"/>
      <c r="V306" s="147"/>
      <c r="W306" s="147"/>
      <c r="X306" s="147"/>
      <c r="Y306" s="147"/>
    </row>
    <row r="307" spans="1:68" ht="18" customHeight="1" x14ac:dyDescent="0.25">
      <c r="C307" s="114"/>
      <c r="D307" s="114"/>
      <c r="E307" s="114"/>
    </row>
    <row r="308" spans="1:68" ht="18" customHeight="1" x14ac:dyDescent="0.25"/>
    <row r="309" spans="1:68" ht="18" customHeight="1" x14ac:dyDescent="0.25"/>
    <row r="310" spans="1:68" ht="18" customHeight="1" x14ac:dyDescent="0.25"/>
    <row r="311" spans="1:68" ht="15.75" customHeight="1" thickBot="1" x14ac:dyDescent="0.3">
      <c r="A311" s="110"/>
      <c r="B311" s="110"/>
      <c r="C311" s="110"/>
      <c r="D311" s="110"/>
      <c r="E311" s="110"/>
      <c r="F311" s="110"/>
      <c r="G311" s="110"/>
      <c r="H311" s="110"/>
      <c r="I311" s="110"/>
      <c r="J311" s="110"/>
      <c r="K311" s="110"/>
      <c r="L311" s="110"/>
      <c r="M311" s="110"/>
      <c r="N311" s="110"/>
      <c r="O311" s="110"/>
      <c r="P311" s="110"/>
      <c r="Q311" s="110"/>
      <c r="R311" s="110"/>
      <c r="S311" s="110"/>
      <c r="T311" s="110"/>
      <c r="U311" s="110"/>
      <c r="V311" s="110"/>
      <c r="W311" s="110"/>
      <c r="X311" s="110"/>
      <c r="Y311" s="110"/>
      <c r="Z311" s="110"/>
      <c r="AB311" s="110"/>
      <c r="AC311" s="110"/>
      <c r="AD311" s="110"/>
      <c r="AE311" s="110"/>
      <c r="AF311" s="110"/>
      <c r="AG311" s="110"/>
      <c r="AH311" s="110"/>
      <c r="AI311" s="110"/>
      <c r="AJ311" s="110"/>
      <c r="AK311" s="110"/>
      <c r="AL311" s="110"/>
      <c r="AM311" s="110"/>
      <c r="AN311" s="110"/>
      <c r="AO311" s="110"/>
      <c r="AP311" s="110"/>
      <c r="AQ311" s="110"/>
      <c r="AR311" s="110"/>
      <c r="AS311" s="110"/>
      <c r="AT311" s="110"/>
      <c r="AU311" s="110"/>
      <c r="AV311" s="110"/>
      <c r="AW311" s="110"/>
      <c r="AX311" s="110"/>
      <c r="AY311" s="110"/>
      <c r="AZ311" s="110"/>
      <c r="BA311" s="110"/>
      <c r="BB311" s="110"/>
      <c r="BC311" s="110"/>
      <c r="BD311" s="110"/>
      <c r="BE311" s="110"/>
      <c r="BF311" s="110"/>
      <c r="BG311" s="110"/>
      <c r="BH311" s="110"/>
      <c r="BI311" s="110"/>
      <c r="BJ311" s="110"/>
      <c r="BK311" s="110"/>
      <c r="BL311" s="110"/>
      <c r="BM311" s="110"/>
      <c r="BN311" s="110"/>
      <c r="BO311" s="110"/>
      <c r="BP311" s="110"/>
    </row>
  </sheetData>
  <sheetProtection algorithmName="SHA-512" hashValue="FIeFxjnU+XgjfgLp8o37ZKbwppg48L1SUt2Z6a+wCuMzn6BNo/0fcK+PfCXvG5U2q1W/ScfAGea7+8rDMrSw7w==" saltValue="jJwste0eiUc0XpYBXrHGTw==" spinCount="100000" sheet="1" objects="1" scenarios="1" formatCells="0" insertRows="0" selectLockedCells="1"/>
  <pageMargins left="0.25" right="0.25" top="0.5" bottom="0.5" header="0.25" footer="0.25"/>
  <pageSetup scale="58" fitToHeight="0" orientation="landscape" horizontalDpi="150" verticalDpi="150" r:id="rId1"/>
  <headerFooter>
    <oddFooter>&amp;L&amp;10&amp;F&amp;C&amp;10Page &amp;P of &amp;N&amp;R&amp;10&amp;D</oddFooter>
  </headerFooter>
  <colBreaks count="2" manualBreakCount="2">
    <brk id="26" max="27" man="1"/>
    <brk id="47" max="2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45</vt:i4>
      </vt:variant>
    </vt:vector>
  </HeadingPairs>
  <TitlesOfParts>
    <vt:vector size="62" baseType="lpstr">
      <vt:lpstr>Dashboard</vt:lpstr>
      <vt:lpstr>Data for Graphs</vt:lpstr>
      <vt:lpstr>FAQ</vt:lpstr>
      <vt:lpstr>Consolidated Financials</vt:lpstr>
      <vt:lpstr>Clavin</vt:lpstr>
      <vt:lpstr>Peterson</vt:lpstr>
      <vt:lpstr>Crane</vt:lpstr>
      <vt:lpstr>Marketing</vt:lpstr>
      <vt:lpstr>Sales</vt:lpstr>
      <vt:lpstr>Other G&amp;A</vt:lpstr>
      <vt:lpstr>PPE and Other</vt:lpstr>
      <vt:lpstr>Financing</vt:lpstr>
      <vt:lpstr>Taxes</vt:lpstr>
      <vt:lpstr>Working Capital</vt:lpstr>
      <vt:lpstr>LT Assets &amp; Liabilities</vt:lpstr>
      <vt:lpstr>Investments</vt:lpstr>
      <vt:lpstr>Lists</vt:lpstr>
      <vt:lpstr>Asset_Class_A</vt:lpstr>
      <vt:lpstr>Asset_Class_B</vt:lpstr>
      <vt:lpstr>Clavin_COGS_Cases</vt:lpstr>
      <vt:lpstr>Clavin_Price_Cases</vt:lpstr>
      <vt:lpstr>Clavin_Volume_Cases</vt:lpstr>
      <vt:lpstr>Crane_COGS_Cases</vt:lpstr>
      <vt:lpstr>Crane_Price_Cases</vt:lpstr>
      <vt:lpstr>Crane_Volume_Cases</vt:lpstr>
      <vt:lpstr>Marketing_Cost_Cases</vt:lpstr>
      <vt:lpstr>Months</vt:lpstr>
      <vt:lpstr>Other_GnA_Cost_Cases</vt:lpstr>
      <vt:lpstr>Peterson_COGS_Cases</vt:lpstr>
      <vt:lpstr>Peterson_Price_Cases</vt:lpstr>
      <vt:lpstr>Peterson_Volume_Cases</vt:lpstr>
      <vt:lpstr>Clavin!Print_Area</vt:lpstr>
      <vt:lpstr>'Consolidated Financials'!Print_Area</vt:lpstr>
      <vt:lpstr>Crane!Print_Area</vt:lpstr>
      <vt:lpstr>Dashboard!Print_Area</vt:lpstr>
      <vt:lpstr>Financing!Print_Area</vt:lpstr>
      <vt:lpstr>Investments!Print_Area</vt:lpstr>
      <vt:lpstr>Lists!Print_Area</vt:lpstr>
      <vt:lpstr>'LT Assets &amp; Liabilities'!Print_Area</vt:lpstr>
      <vt:lpstr>Marketing!Print_Area</vt:lpstr>
      <vt:lpstr>'Other G&amp;A'!Print_Area</vt:lpstr>
      <vt:lpstr>Peterson!Print_Area</vt:lpstr>
      <vt:lpstr>'PPE and Other'!Print_Area</vt:lpstr>
      <vt:lpstr>Sales!Print_Area</vt:lpstr>
      <vt:lpstr>Taxes!Print_Area</vt:lpstr>
      <vt:lpstr>'Working Capital'!Print_Area</vt:lpstr>
      <vt:lpstr>Clavin!Print_Titles</vt:lpstr>
      <vt:lpstr>'Consolidated Financials'!Print_Titles</vt:lpstr>
      <vt:lpstr>Crane!Print_Titles</vt:lpstr>
      <vt:lpstr>Dashboard!Print_Titles</vt:lpstr>
      <vt:lpstr>Financing!Print_Titles</vt:lpstr>
      <vt:lpstr>Investments!Print_Titles</vt:lpstr>
      <vt:lpstr>Lists!Print_Titles</vt:lpstr>
      <vt:lpstr>'LT Assets &amp; Liabilities'!Print_Titles</vt:lpstr>
      <vt:lpstr>Marketing!Print_Titles</vt:lpstr>
      <vt:lpstr>'Other G&amp;A'!Print_Titles</vt:lpstr>
      <vt:lpstr>Peterson!Print_Titles</vt:lpstr>
      <vt:lpstr>'PPE and Other'!Print_Titles</vt:lpstr>
      <vt:lpstr>Sales!Print_Titles</vt:lpstr>
      <vt:lpstr>Taxes!Print_Titles</vt:lpstr>
      <vt:lpstr>'Working Capital'!Print_Titles</vt:lpstr>
      <vt:lpstr>Sales_Cost_Cases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Bob Thomson</dc:creator>
  <cp:lastModifiedBy>Bob Thomson</cp:lastModifiedBy>
  <cp:lastPrinted>2014-05-13T16:23:52Z</cp:lastPrinted>
  <dcterms:created xsi:type="dcterms:W3CDTF">2014-04-15T14:09:39Z</dcterms:created>
  <dcterms:modified xsi:type="dcterms:W3CDTF">2014-05-15T22:03:14Z</dcterms:modified>
</cp:coreProperties>
</file>